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E472F0DC-89C2-405F-BDAE-907F10A25AD1}" xr6:coauthVersionLast="36" xr6:coauthVersionMax="36" xr10:uidLastSave="{00000000-0000-0000-0000-000000000000}"/>
  <bookViews>
    <workbookView xWindow="0" yWindow="0" windowWidth="28800" windowHeight="11028" activeTab="1" xr2:uid="{7EE39A26-0AB6-4EE4-930F-A80704AF4131}"/>
  </bookViews>
  <sheets>
    <sheet name="Rekapitulace stavby" sheetId="2" r:id="rId1"/>
    <sheet name="SO 04.2-f - nábytek" sheetId="1" r:id="rId2"/>
  </sheets>
  <externalReferences>
    <externalReference r:id="rId3"/>
  </externalReferences>
  <definedNames>
    <definedName name="_xlnm._FilterDatabase" localSheetId="1" hidden="1">'SO 04.2-f - nábytek'!$C$80:$K$93</definedName>
    <definedName name="_xlnm.Print_Titles" localSheetId="0">'Rekapitulace stavby'!$52:$52</definedName>
    <definedName name="_xlnm.Print_Titles" localSheetId="1">'SO 04.2-f - nábytek'!$80:$80</definedName>
    <definedName name="_xlnm.Print_Area" localSheetId="0">'Rekapitulace stavby'!$D$4:$AO$36,'Rekapitulace stavby'!$C$42:$AQ$56</definedName>
    <definedName name="_xlnm.Print_Area" localSheetId="1">'SO 04.2-f - nábytek'!$C$4:$J$39,'SO 04.2-f - nábytek'!$C$45:$J$62,'SO 04.2-f - nábytek'!$C$68:$K$93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5" i="2" l="1"/>
  <c r="BC55" i="2"/>
  <c r="BC54" i="2" s="1"/>
  <c r="BB55" i="2"/>
  <c r="BB54" i="2" s="1"/>
  <c r="BA55" i="2"/>
  <c r="BA54" i="2" s="1"/>
  <c r="AZ55" i="2"/>
  <c r="AZ54" i="2" s="1"/>
  <c r="AY55" i="2"/>
  <c r="AX55" i="2"/>
  <c r="AW55" i="2"/>
  <c r="AV55" i="2"/>
  <c r="AT55" i="2" s="1"/>
  <c r="AU55" i="2"/>
  <c r="AU54" i="2" s="1"/>
  <c r="BD54" i="2"/>
  <c r="W33" i="2" s="1"/>
  <c r="AS54" i="2"/>
  <c r="AM50" i="2"/>
  <c r="L50" i="2"/>
  <c r="AM49" i="2"/>
  <c r="L49" i="2"/>
  <c r="AM47" i="2"/>
  <c r="L47" i="2"/>
  <c r="L45" i="2"/>
  <c r="L44" i="2"/>
  <c r="BK93" i="1"/>
  <c r="BI93" i="1"/>
  <c r="BH93" i="1"/>
  <c r="BG93" i="1"/>
  <c r="BF93" i="1"/>
  <c r="T93" i="1"/>
  <c r="R93" i="1"/>
  <c r="P93" i="1"/>
  <c r="J93" i="1"/>
  <c r="BE93" i="1" s="1"/>
  <c r="BK92" i="1"/>
  <c r="BI92" i="1"/>
  <c r="BH92" i="1"/>
  <c r="BG92" i="1"/>
  <c r="BF92" i="1"/>
  <c r="T92" i="1"/>
  <c r="R92" i="1"/>
  <c r="P92" i="1"/>
  <c r="J92" i="1"/>
  <c r="BE92" i="1" s="1"/>
  <c r="BK91" i="1"/>
  <c r="BI91" i="1"/>
  <c r="BH91" i="1"/>
  <c r="BG91" i="1"/>
  <c r="BF91" i="1"/>
  <c r="T91" i="1"/>
  <c r="R91" i="1"/>
  <c r="P91" i="1"/>
  <c r="J91" i="1"/>
  <c r="BE91" i="1" s="1"/>
  <c r="BK90" i="1"/>
  <c r="BI90" i="1"/>
  <c r="BH90" i="1"/>
  <c r="BG90" i="1"/>
  <c r="BF90" i="1"/>
  <c r="T90" i="1"/>
  <c r="R90" i="1"/>
  <c r="P90" i="1"/>
  <c r="J90" i="1"/>
  <c r="BE90" i="1" s="1"/>
  <c r="BK89" i="1"/>
  <c r="BI89" i="1"/>
  <c r="BH89" i="1"/>
  <c r="BG89" i="1"/>
  <c r="BF89" i="1"/>
  <c r="T89" i="1"/>
  <c r="R89" i="1"/>
  <c r="P89" i="1"/>
  <c r="J89" i="1"/>
  <c r="BE89" i="1" s="1"/>
  <c r="BK88" i="1"/>
  <c r="BI88" i="1"/>
  <c r="BH88" i="1"/>
  <c r="BG88" i="1"/>
  <c r="BF88" i="1"/>
  <c r="T88" i="1"/>
  <c r="R88" i="1"/>
  <c r="P88" i="1"/>
  <c r="J88" i="1"/>
  <c r="BE88" i="1" s="1"/>
  <c r="BK87" i="1"/>
  <c r="BI87" i="1"/>
  <c r="BH87" i="1"/>
  <c r="BG87" i="1"/>
  <c r="BF87" i="1"/>
  <c r="T87" i="1"/>
  <c r="R87" i="1"/>
  <c r="P87" i="1"/>
  <c r="J87" i="1"/>
  <c r="BE87" i="1" s="1"/>
  <c r="BK86" i="1"/>
  <c r="BI86" i="1"/>
  <c r="BH86" i="1"/>
  <c r="BG86" i="1"/>
  <c r="BF86" i="1"/>
  <c r="T86" i="1"/>
  <c r="R86" i="1"/>
  <c r="P86" i="1"/>
  <c r="J86" i="1"/>
  <c r="BE86" i="1" s="1"/>
  <c r="BK85" i="1"/>
  <c r="BI85" i="1"/>
  <c r="BH85" i="1"/>
  <c r="BG85" i="1"/>
  <c r="BF85" i="1"/>
  <c r="T85" i="1"/>
  <c r="R85" i="1"/>
  <c r="P85" i="1"/>
  <c r="J85" i="1"/>
  <c r="BE85" i="1" s="1"/>
  <c r="BK84" i="1"/>
  <c r="BI84" i="1"/>
  <c r="BH84" i="1"/>
  <c r="BG84" i="1"/>
  <c r="BF84" i="1"/>
  <c r="T84" i="1"/>
  <c r="T83" i="1" s="1"/>
  <c r="T82" i="1" s="1"/>
  <c r="T81" i="1" s="1"/>
  <c r="R84" i="1"/>
  <c r="P84" i="1"/>
  <c r="J84" i="1"/>
  <c r="BE84" i="1" s="1"/>
  <c r="F75" i="1"/>
  <c r="E73" i="1"/>
  <c r="F52" i="1"/>
  <c r="E50" i="1"/>
  <c r="J37" i="1"/>
  <c r="J36" i="1"/>
  <c r="J35" i="1"/>
  <c r="J24" i="1"/>
  <c r="E24" i="1"/>
  <c r="J55" i="1" s="1"/>
  <c r="J23" i="1"/>
  <c r="J21" i="1"/>
  <c r="E21" i="1"/>
  <c r="J54" i="1" s="1"/>
  <c r="J20" i="1"/>
  <c r="J18" i="1"/>
  <c r="E18" i="1"/>
  <c r="F78" i="1" s="1"/>
  <c r="J17" i="1"/>
  <c r="J15" i="1"/>
  <c r="E15" i="1"/>
  <c r="F54" i="1" s="1"/>
  <c r="J14" i="1"/>
  <c r="J12" i="1"/>
  <c r="J75" i="1" s="1"/>
  <c r="E7" i="1"/>
  <c r="E71" i="1" s="1"/>
  <c r="AY54" i="2" l="1"/>
  <c r="W32" i="2"/>
  <c r="AW54" i="2"/>
  <c r="AK30" i="2" s="1"/>
  <c r="W30" i="2"/>
  <c r="AX54" i="2"/>
  <c r="W31" i="2"/>
  <c r="AV54" i="2"/>
  <c r="BK83" i="1"/>
  <c r="J83" i="1" s="1"/>
  <c r="J61" i="1" s="1"/>
  <c r="F34" i="1"/>
  <c r="P83" i="1"/>
  <c r="P82" i="1" s="1"/>
  <c r="P81" i="1" s="1"/>
  <c r="J34" i="1"/>
  <c r="F37" i="1"/>
  <c r="F35" i="1"/>
  <c r="J52" i="1"/>
  <c r="F77" i="1"/>
  <c r="F36" i="1"/>
  <c r="J77" i="1"/>
  <c r="R83" i="1"/>
  <c r="R82" i="1" s="1"/>
  <c r="R81" i="1" s="1"/>
  <c r="F33" i="1"/>
  <c r="J33" i="1"/>
  <c r="E48" i="1"/>
  <c r="F55" i="1"/>
  <c r="J78" i="1"/>
  <c r="BK82" i="1" l="1"/>
  <c r="BK81" i="1" s="1"/>
  <c r="J81" i="1" s="1"/>
  <c r="AT54" i="2"/>
  <c r="J82" i="1" l="1"/>
  <c r="J60" i="1" s="1"/>
  <c r="J30" i="1"/>
  <c r="AG55" i="2" s="1"/>
  <c r="J59" i="1"/>
  <c r="AG54" i="2" l="1"/>
  <c r="AN55" i="2"/>
  <c r="AN54" i="2" s="1"/>
  <c r="J39" i="1"/>
  <c r="AK26" i="2"/>
  <c r="W29" i="2" l="1"/>
  <c r="AK29" i="2" s="1"/>
  <c r="AK35" i="2" s="1"/>
</calcChain>
</file>

<file path=xl/sharedStrings.xml><?xml version="1.0" encoding="utf-8"?>
<sst xmlns="http://schemas.openxmlformats.org/spreadsheetml/2006/main" count="379" uniqueCount="150">
  <si>
    <t>&gt;&gt;  skryté sloupce  &lt;&lt;</t>
  </si>
  <si>
    <t>{06e17f40-65fe-4c67-8c48-4c2f6425f154}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</si>
  <si>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</si>
  <si>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</si>
  <si>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</si>
  <si>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</si>
  <si>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</si>
  <si>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</si>
  <si>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SO 04.2-f - nábytek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</si>
  <si>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</si>
  <si>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</si>
  <si>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</si>
  <si>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</si>
  <si>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</si>
  <si>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</si>
  <si>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</si>
  <si>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</si>
  <si>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</si>
  <si>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</si>
  <si>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</si>
  <si>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</si>
  <si>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</si>
  <si>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</si>
  <si>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</si>
  <si>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</si>
  <si>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</si>
  <si>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</si>
  <si>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</si>
  <si>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</si>
  <si>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</si>
  <si>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</si>
  <si>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</si>
  <si>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</si>
  <si>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</si>
  <si>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</si>
  <si>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</si>
  <si>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</si>
  <si>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</si>
  <si>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</si>
  <si>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</si>
  <si>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AVT - Koncové prvky, nábytek, stínicí technika</t>
  </si>
  <si>
    <t xml:space="preserve">    D4 - Nábytek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</si>
  <si>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</si>
  <si>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</si>
  <si>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</si>
  <si>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</si>
  <si>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</si>
  <si>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</si>
  <si>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</si>
  <si>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</si>
  <si>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</si>
  <si>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</si>
  <si>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</si>
  <si>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</si>
  <si>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</si>
  <si>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</si>
  <si>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</si>
  <si>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</si>
  <si>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</si>
  <si>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AVT</t>
  </si>
  <si>
    <t>Koncové prvky, nábytek, stínicí technika</t>
  </si>
  <si>
    <t>1</t>
  </si>
  <si>
    <t>0</t>
  </si>
  <si>
    <t>ROZPOCET</t>
  </si>
  <si>
    <t>D4</t>
  </si>
  <si>
    <t>Nábytek</t>
  </si>
  <si>
    <t>K</t>
  </si>
  <si>
    <t>Dílenská skříň</t>
  </si>
  <si>
    <t>Kovová dílenská skříň VxŠxH 1950x700x400mm, ocelové křídlové dveře, uzamykatelné, 4x pozinkovaná police. Cena včetně dopravy a instalace.</t>
  </si>
  <si>
    <t>kus</t>
  </si>
  <si>
    <t>vlastní</t>
  </si>
  <si>
    <t>4</t>
  </si>
  <si>
    <t>-827706121</t>
  </si>
  <si>
    <t>Dílenská skříň s výs</t>
  </si>
  <si>
    <t>Kovová dílenská skříň s výsuvnými dveřmi, 3x rám s policemi. Rozměr VxŠxH 1950x1044x790mm, teleskopický výsuv, centrální zámek. Cena včetně dopravy a instalace.</t>
  </si>
  <si>
    <t>-2024160271</t>
  </si>
  <si>
    <t>3</t>
  </si>
  <si>
    <t>Dílenská skříň.1</t>
  </si>
  <si>
    <t>Kovová dílenská skříň VxŠxH 1950x950x400mm, ocelové křídlové dveře, uzamykatelné, 4x pozinkovaná police. Cena včetně dopravy a instalace.</t>
  </si>
  <si>
    <t>611819785</t>
  </si>
  <si>
    <t>Dílenská skříň.2</t>
  </si>
  <si>
    <t>Kovová dílenská skříň VxŠxH 1950x1044x625mm, ocelové křídlové dveře, uzamykatelné, 4x pozinkovaná police. Cena včetně dopravy a instalace.</t>
  </si>
  <si>
    <t>1138684904</t>
  </si>
  <si>
    <t>5</t>
  </si>
  <si>
    <t>Dílenská skříň.3</t>
  </si>
  <si>
    <t>Kovová dílenská skříň VxŠxH 1950x1044x625mm, ocelové křídlové dveře, uzamykatelné, 1x pozinkovaná police, 2x zásuvka, perfo panely dvířek, bočních stěn a zad. Cena včetně dopravy a instalace.</t>
  </si>
  <si>
    <t>-2129086855</t>
  </si>
  <si>
    <t>6</t>
  </si>
  <si>
    <t>Dílenský stůl</t>
  </si>
  <si>
    <t>Profesionální dílenský stůl, rozměry DxŠxV 2000x700x840mm, pevné profilované podnoží svařeno z ocelových profilů. Možnost ukotvení stolu k podlaze. Pracovní plocha z bukové spárovky tl.40mm. Cena včetně dopravy a instalace.</t>
  </si>
  <si>
    <t>466727423</t>
  </si>
  <si>
    <t>7</t>
  </si>
  <si>
    <t>Dílenský stůl.1</t>
  </si>
  <si>
    <t>Profesionální dílenský stůl, rozměry DxŠxV 1500x700x840mm, pevné profilované podnoží svařeno z ocelových profilů. Možnost ukotvení stolu k podlaze. Pracovní plocha z bukové spárovky tl.40mm. Cena včetně dopravy a instalace.</t>
  </si>
  <si>
    <t>-415992517</t>
  </si>
  <si>
    <t>8</t>
  </si>
  <si>
    <t>Dílenský stůl.2</t>
  </si>
  <si>
    <t>Profesionální dílenský stůl s 3-zásuvkovým kontejnerem, rozměry DxŠxV 1500x700x840mm, pevné profilované podnoží svařeno z ocelových profilů. Zásuvkový kontejner o rozměrech VxŠxH 530x461x600mm, zásuvky na teleskopických výsuvech. Možnost ukotvení stolu k podlaze. Pracovní plocha z bukové spárovky tl.40mm. Cena včetně dopravy a instalace.</t>
  </si>
  <si>
    <t>-1974241417</t>
  </si>
  <si>
    <t>15</t>
  </si>
  <si>
    <t>17</t>
  </si>
  <si>
    <t>Stoličky studentské</t>
  </si>
  <si>
    <t>Stoličky, kulatý sedák, buková překližka, kovová podnož na kříži s pístem. Výškově nastavitelné s kluzáky. Cena včetně dopravy a instalace.</t>
  </si>
  <si>
    <t>581690956</t>
  </si>
  <si>
    <t>20</t>
  </si>
  <si>
    <t>Židle učitelská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</si>
  <si>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</si>
  <si>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-648623406</t>
  </si>
  <si>
    <t>Export Komplet</t>
  </si>
  <si>
    <t>VZ</t>
  </si>
  <si>
    <t>2.0</t>
  </si>
  <si>
    <t>{41de6347-7182-444b-a919-8cd6a07bbb3b}</t>
  </si>
  <si>
    <t>0,01</t>
  </si>
  <si>
    <t>21</t>
  </si>
  <si>
    <t>REKAPITULACE STAVBY</t>
  </si>
  <si>
    <t>0,001</t>
  </si>
  <si>
    <t>Kód:</t>
  </si>
  <si>
    <t>2020-09B-4-2</t>
  </si>
  <si>
    <t>INFRASTRUKTURA ZŠ CHOMUTOV - učebna řemesla -ZŠ Hornická 4387, Chomutov</t>
  </si>
  <si>
    <t>2. 3. 2020</t>
  </si>
  <si>
    <t>00261891</t>
  </si>
  <si>
    <t>Statutární město Chomutov</t>
  </si>
  <si>
    <t>KAP ATELIER s.r.o.</t>
  </si>
  <si>
    <t>True</t>
  </si>
  <si>
    <t>75900513</t>
  </si>
  <si>
    <t>ing. Kateřina Tumpachová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</si>
  <si>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</si>
  <si>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OBJEKTŮ STAVBY A SOUPISŮ PRACÍ</t>
  </si>
  <si>
    <t>Informatívní údaje z listů zakázek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</si>
  <si>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</si>
  <si>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</si>
  <si>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</si>
  <si>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</si>
  <si>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</si>
  <si>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</si>
  <si>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</si>
  <si>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</si>
  <si>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</si>
  <si>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</si>
  <si>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</si>
  <si>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</si>
  <si>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</si>
  <si>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</si>
  <si>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###NOIMPORT###</t>
  </si>
  <si>
    <t>IMPORT</t>
  </si>
  <si>
    <t>{00000000-0000-0000-0000-000000000000}</t>
  </si>
  <si>
    <t>/</t>
  </si>
  <si>
    <t>STA</t>
  </si>
  <si>
    <t>SO 04.2-f</t>
  </si>
  <si>
    <t>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</si>
</sst>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9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BEBEBE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 applyProtection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0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center" vertical="center"/>
    </xf>
    <xf numFmtId="4" fontId="10" fillId="3" borderId="6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0" xfId="0" applyFont="1" applyBorder="1" applyAlignment="1">
      <alignment horizontal="left" vertical="center"/>
    </xf>
    <xf numFmtId="0" fontId="14" fillId="0" borderId="10" xfId="0" applyFont="1" applyBorder="1" applyAlignment="1">
      <alignment vertical="center"/>
    </xf>
    <xf numFmtId="4" fontId="14" fillId="0" borderId="1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4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6" fillId="0" borderId="4" xfId="0" applyNumberFormat="1" applyFont="1" applyBorder="1" applyAlignment="1"/>
    <xf numFmtId="166" fontId="16" fillId="0" borderId="15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18" fillId="0" borderId="0" xfId="0" applyFont="1" applyAlignment="1"/>
    <xf numFmtId="0" fontId="18" fillId="0" borderId="3" xfId="0" applyFont="1" applyBorder="1" applyAlignment="1"/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" fontId="13" fillId="0" borderId="0" xfId="0" applyNumberFormat="1" applyFont="1" applyAlignment="1"/>
    <xf numFmtId="0" fontId="18" fillId="0" borderId="16" xfId="0" applyFont="1" applyBorder="1" applyAlignment="1"/>
    <xf numFmtId="0" fontId="18" fillId="0" borderId="0" xfId="0" applyFont="1" applyBorder="1" applyAlignment="1"/>
    <xf numFmtId="166" fontId="18" fillId="0" borderId="0" xfId="0" applyNumberFormat="1" applyFont="1" applyBorder="1" applyAlignment="1"/>
    <xf numFmtId="166" fontId="18" fillId="0" borderId="17" xfId="0" applyNumberFormat="1" applyFont="1" applyBorder="1" applyAlignment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14" fillId="0" borderId="0" xfId="0" applyFont="1" applyAlignment="1">
      <alignment horizontal="left"/>
    </xf>
    <xf numFmtId="4" fontId="14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49" fontId="11" fillId="0" borderId="18" xfId="0" applyNumberFormat="1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167" fontId="11" fillId="0" borderId="18" xfId="0" applyNumberFormat="1" applyFont="1" applyBorder="1" applyAlignment="1" applyProtection="1">
      <alignment vertical="center"/>
      <protection locked="0"/>
    </xf>
    <xf numFmtId="4" fontId="11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7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166" fontId="15" fillId="0" borderId="10" xfId="0" applyNumberFormat="1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21" xfId="0" applyBorder="1"/>
    <xf numFmtId="0" fontId="7" fillId="0" borderId="22" xfId="0" applyFont="1" applyBorder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21" fillId="0" borderId="16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7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8" fillId="0" borderId="16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4" fontId="7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10" fillId="4" borderId="6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164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4" fontId="8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 2" xfId="1" xr:uid="{6A3A6648-3EB2-44F1-9658-452E1BC71FF7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69251BB-2634-4330-8535-8332A2DAA13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984CF7C-A349-44F0-AF98-ADBB81BA23B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2020-01-Z&#352;%20Chomutov-II-realizace-2023\Polo&#382;kov&#233;%20rozpo&#269;ty-8.4.2020\Rozpo&#269;ty%20-rev1\2020-09B-4-2%20-%20INFRASTRUKTURA%20Z&#352;%20CHOMUTOV%20-%20u&#269;ebna%20&#345;emesla%20-Z&#352;%20Hornick&#225;%204387,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4.2-a - stavební část"/>
      <sheetName val="SO 04.2-b1 - elektroinsta..."/>
      <sheetName val="SO 04.2-b2 - elektro mate..."/>
      <sheetName val="SO 04.2-c - strukturovaná..."/>
      <sheetName val="SO 04.2-d - AV technika +..."/>
      <sheetName val="SO 04.2-f - nábytek"/>
      <sheetName val="SO 04.2-VRN - VRN"/>
      <sheetName val="Pokyny pro vyplnění"/>
    </sheetNames>
    <sheetDataSet>
      <sheetData sheetId="0">
        <row r="6">
          <cell r="K6" t="str">
            <v>INFRASTRUKTURA ZŠ CHOMUTOV - učebna řemesla -ZŠ Hornická 4387, Chomutov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>
        <row r="33">
          <cell r="F33">
            <v>480624</v>
          </cell>
          <cell r="J33">
            <v>100931.04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03E07-1F60-44F9-913E-6E2C8C3FDBC0}">
  <sheetPr>
    <pageSetUpPr fitToPage="1"/>
  </sheetPr>
  <dimension ref="A1:CM57"/>
  <sheetViews>
    <sheetView showGridLines="0" topLeftCell="A27" workbookViewId="0">
      <selection activeCell="BE52" sqref="BE52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98" t="s">
        <v>108</v>
      </c>
      <c r="AZ1" s="98" t="s">
        <v>109</v>
      </c>
      <c r="BA1" s="98" t="s">
        <v>110</v>
      </c>
      <c r="BB1" s="98" t="s">
        <v>10</v>
      </c>
      <c r="BT1" s="98" t="s">
        <v>5</v>
      </c>
      <c r="BU1" s="98" t="s">
        <v>5</v>
      </c>
      <c r="BV1" s="98" t="s">
        <v>111</v>
      </c>
    </row>
    <row r="2" spans="1:74" ht="36.9" customHeight="1" x14ac:dyDescent="0.2">
      <c r="AR2" s="144" t="s">
        <v>0</v>
      </c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S2" s="2" t="s">
        <v>112</v>
      </c>
      <c r="BT2" s="2" t="s">
        <v>113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112</v>
      </c>
      <c r="BT3" s="2" t="s">
        <v>99</v>
      </c>
    </row>
    <row r="4" spans="1:74" ht="24.9" customHeight="1" x14ac:dyDescent="0.2">
      <c r="B4" s="5"/>
      <c r="D4" s="6" t="s">
        <v>114</v>
      </c>
      <c r="AR4" s="5"/>
      <c r="AS4" s="99" t="s">
        <v>4</v>
      </c>
      <c r="BS4" s="2" t="s">
        <v>115</v>
      </c>
    </row>
    <row r="5" spans="1:74" ht="12" customHeight="1" x14ac:dyDescent="0.2">
      <c r="B5" s="5"/>
      <c r="D5" s="100" t="s">
        <v>116</v>
      </c>
      <c r="K5" s="146" t="s">
        <v>117</v>
      </c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R5" s="5"/>
      <c r="BS5" s="2" t="s">
        <v>112</v>
      </c>
    </row>
    <row r="6" spans="1:74" ht="36.9" customHeight="1" x14ac:dyDescent="0.2">
      <c r="B6" s="5"/>
      <c r="D6" s="101" t="s">
        <v>6</v>
      </c>
      <c r="K6" s="147" t="s">
        <v>118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R6" s="5"/>
      <c r="BS6" s="2" t="s">
        <v>112</v>
      </c>
    </row>
    <row r="7" spans="1:74" ht="12" customHeight="1" x14ac:dyDescent="0.2">
      <c r="B7" s="5"/>
      <c r="D7" s="8" t="s">
        <v>9</v>
      </c>
      <c r="K7" s="13" t="s">
        <v>10</v>
      </c>
      <c r="AK7" s="8" t="s">
        <v>11</v>
      </c>
      <c r="AN7" s="13" t="s">
        <v>10</v>
      </c>
      <c r="AR7" s="5"/>
      <c r="BS7" s="2" t="s">
        <v>112</v>
      </c>
    </row>
    <row r="8" spans="1:74" ht="12" customHeight="1" x14ac:dyDescent="0.2">
      <c r="B8" s="5"/>
      <c r="D8" s="8" t="s">
        <v>12</v>
      </c>
      <c r="K8" s="13" t="s">
        <v>13</v>
      </c>
      <c r="AK8" s="8" t="s">
        <v>14</v>
      </c>
      <c r="AN8" s="13" t="s">
        <v>119</v>
      </c>
      <c r="AR8" s="5"/>
      <c r="BS8" s="2" t="s">
        <v>112</v>
      </c>
    </row>
    <row r="9" spans="1:74" ht="14.4" customHeight="1" x14ac:dyDescent="0.2">
      <c r="B9" s="5"/>
      <c r="AR9" s="5"/>
      <c r="BS9" s="2" t="s">
        <v>112</v>
      </c>
    </row>
    <row r="10" spans="1:74" ht="12" customHeight="1" x14ac:dyDescent="0.2">
      <c r="B10" s="5"/>
      <c r="D10" s="8" t="s">
        <v>15</v>
      </c>
      <c r="AK10" s="8" t="s">
        <v>16</v>
      </c>
      <c r="AN10" s="13" t="s">
        <v>120</v>
      </c>
      <c r="AR10" s="5"/>
      <c r="BS10" s="2" t="s">
        <v>112</v>
      </c>
    </row>
    <row r="11" spans="1:74" ht="18.45" customHeight="1" x14ac:dyDescent="0.2">
      <c r="B11" s="5"/>
      <c r="E11" s="13" t="s">
        <v>121</v>
      </c>
      <c r="AK11" s="8" t="s">
        <v>17</v>
      </c>
      <c r="AN11" s="13" t="s">
        <v>10</v>
      </c>
      <c r="AR11" s="5"/>
      <c r="BS11" s="2" t="s">
        <v>112</v>
      </c>
    </row>
    <row r="12" spans="1:74" ht="6.9" customHeight="1" x14ac:dyDescent="0.2">
      <c r="B12" s="5"/>
      <c r="AR12" s="5"/>
      <c r="BS12" s="2" t="s">
        <v>112</v>
      </c>
    </row>
    <row r="13" spans="1:74" ht="12" customHeight="1" x14ac:dyDescent="0.2">
      <c r="B13" s="5"/>
      <c r="D13" s="8" t="s">
        <v>18</v>
      </c>
      <c r="AK13" s="8" t="s">
        <v>16</v>
      </c>
      <c r="AN13" s="13" t="s">
        <v>10</v>
      </c>
      <c r="AR13" s="5"/>
      <c r="BS13" s="2" t="s">
        <v>112</v>
      </c>
    </row>
    <row r="14" spans="1:74" ht="13.2" x14ac:dyDescent="0.2">
      <c r="B14" s="5"/>
      <c r="E14" s="13" t="s">
        <v>13</v>
      </c>
      <c r="AK14" s="8" t="s">
        <v>17</v>
      </c>
      <c r="AN14" s="13" t="s">
        <v>10</v>
      </c>
      <c r="AR14" s="5"/>
      <c r="BS14" s="2" t="s">
        <v>112</v>
      </c>
    </row>
    <row r="15" spans="1:74" ht="6.9" customHeight="1" x14ac:dyDescent="0.2">
      <c r="B15" s="5"/>
      <c r="AR15" s="5"/>
      <c r="BS15" s="2" t="s">
        <v>5</v>
      </c>
    </row>
    <row r="16" spans="1:74" ht="12" customHeight="1" x14ac:dyDescent="0.2">
      <c r="B16" s="5"/>
      <c r="D16" s="8" t="s">
        <v>19</v>
      </c>
      <c r="AK16" s="8" t="s">
        <v>16</v>
      </c>
      <c r="AN16" s="13" t="s">
        <v>10</v>
      </c>
      <c r="AR16" s="5"/>
      <c r="BS16" s="2" t="s">
        <v>5</v>
      </c>
    </row>
    <row r="17" spans="1:71" ht="18.45" customHeight="1" x14ac:dyDescent="0.2">
      <c r="B17" s="5"/>
      <c r="E17" s="13" t="s">
        <v>122</v>
      </c>
      <c r="AK17" s="8" t="s">
        <v>17</v>
      </c>
      <c r="AN17" s="13" t="s">
        <v>10</v>
      </c>
      <c r="AR17" s="5"/>
      <c r="BS17" s="2" t="s">
        <v>123</v>
      </c>
    </row>
    <row r="18" spans="1:71" ht="6.9" customHeight="1" x14ac:dyDescent="0.2">
      <c r="B18" s="5"/>
      <c r="AR18" s="5"/>
      <c r="BS18" s="2" t="s">
        <v>112</v>
      </c>
    </row>
    <row r="19" spans="1:71" ht="12" customHeight="1" x14ac:dyDescent="0.2">
      <c r="B19" s="5"/>
      <c r="D19" s="8" t="s">
        <v>20</v>
      </c>
      <c r="AK19" s="8" t="s">
        <v>16</v>
      </c>
      <c r="AN19" s="13" t="s">
        <v>124</v>
      </c>
      <c r="AR19" s="5"/>
      <c r="BS19" s="2" t="s">
        <v>112</v>
      </c>
    </row>
    <row r="20" spans="1:71" ht="18.45" customHeight="1" x14ac:dyDescent="0.2">
      <c r="B20" s="5"/>
      <c r="E20" s="13" t="s">
        <v>125</v>
      </c>
      <c r="AK20" s="8" t="s">
        <v>17</v>
      </c>
      <c r="AN20" s="13" t="s">
        <v>10</v>
      </c>
      <c r="AR20" s="5"/>
      <c r="BS20" s="2" t="s">
        <v>5</v>
      </c>
    </row>
    <row r="21" spans="1:71" ht="6.9" customHeight="1" x14ac:dyDescent="0.2">
      <c r="B21" s="5"/>
      <c r="AR21" s="5"/>
    </row>
    <row r="22" spans="1:71" ht="12" customHeight="1" x14ac:dyDescent="0.2">
      <c r="B22" s="5"/>
      <c r="D22" s="8" t="s">
        <v>21</v>
      </c>
      <c r="AR22" s="5"/>
    </row>
    <row r="23" spans="1:71" ht="47.25" customHeight="1" x14ac:dyDescent="0.2">
      <c r="B23" s="5"/>
      <c r="E23" s="148" t="s">
        <v>126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R23" s="5"/>
    </row>
    <row r="24" spans="1:71" ht="6.9" customHeight="1" x14ac:dyDescent="0.2">
      <c r="B24" s="5"/>
      <c r="AR24" s="5"/>
    </row>
    <row r="25" spans="1:71" ht="6.9" customHeight="1" x14ac:dyDescent="0.2">
      <c r="B25" s="5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R25" s="5"/>
    </row>
    <row r="26" spans="1:71" s="12" customFormat="1" ht="25.95" customHeight="1" x14ac:dyDescent="0.2">
      <c r="A26" s="9"/>
      <c r="B26" s="10"/>
      <c r="C26" s="9"/>
      <c r="D26" s="103" t="s">
        <v>22</v>
      </c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49">
        <f>'SO 04.2-f - nábytek'!J30</f>
        <v>0</v>
      </c>
      <c r="AL26" s="150"/>
      <c r="AM26" s="150"/>
      <c r="AN26" s="150"/>
      <c r="AO26" s="150"/>
      <c r="AP26" s="9"/>
      <c r="AQ26" s="9"/>
      <c r="AR26" s="10"/>
      <c r="BE26" s="9"/>
    </row>
    <row r="27" spans="1:71" s="12" customFormat="1" ht="6.9" customHeight="1" x14ac:dyDescent="0.2">
      <c r="A27" s="9"/>
      <c r="B27" s="10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10"/>
      <c r="BE27" s="9"/>
    </row>
    <row r="28" spans="1:71" s="12" customFormat="1" ht="13.2" x14ac:dyDescent="0.2">
      <c r="A28" s="9"/>
      <c r="B28" s="10"/>
      <c r="C28" s="9"/>
      <c r="D28" s="9"/>
      <c r="E28" s="9"/>
      <c r="F28" s="9"/>
      <c r="G28" s="9"/>
      <c r="H28" s="9"/>
      <c r="I28" s="9"/>
      <c r="J28" s="9"/>
      <c r="K28" s="9"/>
      <c r="L28" s="143" t="s">
        <v>24</v>
      </c>
      <c r="M28" s="143"/>
      <c r="N28" s="143"/>
      <c r="O28" s="143"/>
      <c r="P28" s="143"/>
      <c r="Q28" s="9"/>
      <c r="R28" s="9"/>
      <c r="S28" s="9"/>
      <c r="T28" s="9"/>
      <c r="U28" s="9"/>
      <c r="V28" s="9"/>
      <c r="W28" s="143" t="s">
        <v>23</v>
      </c>
      <c r="X28" s="143"/>
      <c r="Y28" s="143"/>
      <c r="Z28" s="143"/>
      <c r="AA28" s="143"/>
      <c r="AB28" s="143"/>
      <c r="AC28" s="143"/>
      <c r="AD28" s="143"/>
      <c r="AE28" s="143"/>
      <c r="AF28" s="9"/>
      <c r="AG28" s="9"/>
      <c r="AH28" s="9"/>
      <c r="AI28" s="9"/>
      <c r="AJ28" s="9"/>
      <c r="AK28" s="143" t="s">
        <v>25</v>
      </c>
      <c r="AL28" s="143"/>
      <c r="AM28" s="143"/>
      <c r="AN28" s="143"/>
      <c r="AO28" s="143"/>
      <c r="AP28" s="9"/>
      <c r="AQ28" s="9"/>
      <c r="AR28" s="10"/>
      <c r="BE28" s="9"/>
    </row>
    <row r="29" spans="1:71" s="105" customFormat="1" ht="14.4" customHeight="1" x14ac:dyDescent="0.2">
      <c r="B29" s="106"/>
      <c r="D29" s="8" t="s">
        <v>26</v>
      </c>
      <c r="F29" s="8" t="s">
        <v>27</v>
      </c>
      <c r="L29" s="151">
        <v>0.21</v>
      </c>
      <c r="M29" s="152"/>
      <c r="N29" s="152"/>
      <c r="O29" s="152"/>
      <c r="P29" s="152"/>
      <c r="W29" s="153">
        <f>AK26</f>
        <v>0</v>
      </c>
      <c r="X29" s="152"/>
      <c r="Y29" s="152"/>
      <c r="Z29" s="152"/>
      <c r="AA29" s="152"/>
      <c r="AB29" s="152"/>
      <c r="AC29" s="152"/>
      <c r="AD29" s="152"/>
      <c r="AE29" s="152"/>
      <c r="AK29" s="153">
        <f>W29*0.21</f>
        <v>0</v>
      </c>
      <c r="AL29" s="152"/>
      <c r="AM29" s="152"/>
      <c r="AN29" s="152"/>
      <c r="AO29" s="152"/>
      <c r="AR29" s="106"/>
    </row>
    <row r="30" spans="1:71" s="105" customFormat="1" ht="14.4" customHeight="1" x14ac:dyDescent="0.2">
      <c r="B30" s="106"/>
      <c r="F30" s="8" t="s">
        <v>28</v>
      </c>
      <c r="L30" s="151">
        <v>0.15</v>
      </c>
      <c r="M30" s="152"/>
      <c r="N30" s="152"/>
      <c r="O30" s="152"/>
      <c r="P30" s="152"/>
      <c r="W30" s="153">
        <f>ROUND(BA54, 2)</f>
        <v>0</v>
      </c>
      <c r="X30" s="152"/>
      <c r="Y30" s="152"/>
      <c r="Z30" s="152"/>
      <c r="AA30" s="152"/>
      <c r="AB30" s="152"/>
      <c r="AC30" s="152"/>
      <c r="AD30" s="152"/>
      <c r="AE30" s="152"/>
      <c r="AK30" s="153">
        <f>ROUND(AW54, 2)</f>
        <v>0</v>
      </c>
      <c r="AL30" s="152"/>
      <c r="AM30" s="152"/>
      <c r="AN30" s="152"/>
      <c r="AO30" s="152"/>
      <c r="AR30" s="106"/>
    </row>
    <row r="31" spans="1:71" s="105" customFormat="1" ht="14.4" hidden="1" customHeight="1" x14ac:dyDescent="0.2">
      <c r="B31" s="106"/>
      <c r="F31" s="8" t="s">
        <v>29</v>
      </c>
      <c r="L31" s="151">
        <v>0.21</v>
      </c>
      <c r="M31" s="152"/>
      <c r="N31" s="152"/>
      <c r="O31" s="152"/>
      <c r="P31" s="152"/>
      <c r="W31" s="153">
        <f>ROUND(BB54, 2)</f>
        <v>0</v>
      </c>
      <c r="X31" s="152"/>
      <c r="Y31" s="152"/>
      <c r="Z31" s="152"/>
      <c r="AA31" s="152"/>
      <c r="AB31" s="152"/>
      <c r="AC31" s="152"/>
      <c r="AD31" s="152"/>
      <c r="AE31" s="152"/>
      <c r="AK31" s="153">
        <v>0</v>
      </c>
      <c r="AL31" s="152"/>
      <c r="AM31" s="152"/>
      <c r="AN31" s="152"/>
      <c r="AO31" s="152"/>
      <c r="AR31" s="106"/>
    </row>
    <row r="32" spans="1:71" s="105" customFormat="1" ht="14.4" hidden="1" customHeight="1" x14ac:dyDescent="0.2">
      <c r="B32" s="106"/>
      <c r="F32" s="8" t="s">
        <v>30</v>
      </c>
      <c r="L32" s="151">
        <v>0.15</v>
      </c>
      <c r="M32" s="152"/>
      <c r="N32" s="152"/>
      <c r="O32" s="152"/>
      <c r="P32" s="152"/>
      <c r="W32" s="153">
        <f>ROUND(BC54, 2)</f>
        <v>0</v>
      </c>
      <c r="X32" s="152"/>
      <c r="Y32" s="152"/>
      <c r="Z32" s="152"/>
      <c r="AA32" s="152"/>
      <c r="AB32" s="152"/>
      <c r="AC32" s="152"/>
      <c r="AD32" s="152"/>
      <c r="AE32" s="152"/>
      <c r="AK32" s="153">
        <v>0</v>
      </c>
      <c r="AL32" s="152"/>
      <c r="AM32" s="152"/>
      <c r="AN32" s="152"/>
      <c r="AO32" s="152"/>
      <c r="AR32" s="106"/>
    </row>
    <row r="33" spans="1:57" s="105" customFormat="1" ht="14.4" hidden="1" customHeight="1" x14ac:dyDescent="0.2">
      <c r="B33" s="106"/>
      <c r="F33" s="8" t="s">
        <v>31</v>
      </c>
      <c r="L33" s="151">
        <v>0</v>
      </c>
      <c r="M33" s="152"/>
      <c r="N33" s="152"/>
      <c r="O33" s="152"/>
      <c r="P33" s="152"/>
      <c r="W33" s="153">
        <f>ROUND(BD54, 2)</f>
        <v>0</v>
      </c>
      <c r="X33" s="152"/>
      <c r="Y33" s="152"/>
      <c r="Z33" s="152"/>
      <c r="AA33" s="152"/>
      <c r="AB33" s="152"/>
      <c r="AC33" s="152"/>
      <c r="AD33" s="152"/>
      <c r="AE33" s="152"/>
      <c r="AK33" s="153">
        <v>0</v>
      </c>
      <c r="AL33" s="152"/>
      <c r="AM33" s="152"/>
      <c r="AN33" s="152"/>
      <c r="AO33" s="152"/>
      <c r="AR33" s="106"/>
    </row>
    <row r="34" spans="1:57" s="12" customFormat="1" ht="6.9" customHeight="1" x14ac:dyDescent="0.2">
      <c r="A34" s="9"/>
      <c r="B34" s="10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10"/>
      <c r="BE34" s="9"/>
    </row>
    <row r="35" spans="1:57" s="12" customFormat="1" ht="25.95" customHeight="1" x14ac:dyDescent="0.2">
      <c r="A35" s="9"/>
      <c r="B35" s="10"/>
      <c r="C35" s="107"/>
      <c r="D35" s="108" t="s">
        <v>32</v>
      </c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10" t="s">
        <v>33</v>
      </c>
      <c r="U35" s="109"/>
      <c r="V35" s="109"/>
      <c r="W35" s="109"/>
      <c r="X35" s="156" t="s">
        <v>34</v>
      </c>
      <c r="Y35" s="157"/>
      <c r="Z35" s="157"/>
      <c r="AA35" s="157"/>
      <c r="AB35" s="157"/>
      <c r="AC35" s="109"/>
      <c r="AD35" s="109"/>
      <c r="AE35" s="109"/>
      <c r="AF35" s="109"/>
      <c r="AG35" s="109"/>
      <c r="AH35" s="109"/>
      <c r="AI35" s="109"/>
      <c r="AJ35" s="109"/>
      <c r="AK35" s="158">
        <f>SUM(AK26:AK33)</f>
        <v>0</v>
      </c>
      <c r="AL35" s="157"/>
      <c r="AM35" s="157"/>
      <c r="AN35" s="157"/>
      <c r="AO35" s="159"/>
      <c r="AP35" s="107"/>
      <c r="AQ35" s="107"/>
      <c r="AR35" s="10"/>
      <c r="BE35" s="9"/>
    </row>
    <row r="36" spans="1:57" s="12" customFormat="1" ht="6.9" customHeight="1" x14ac:dyDescent="0.2">
      <c r="A36" s="9"/>
      <c r="B36" s="10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10"/>
      <c r="BE36" s="9"/>
    </row>
    <row r="37" spans="1:57" s="12" customFormat="1" ht="6.9" customHeight="1" x14ac:dyDescent="0.2">
      <c r="A37" s="9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10"/>
      <c r="BE37" s="9"/>
    </row>
    <row r="41" spans="1:57" s="12" customFormat="1" ht="6.9" customHeight="1" x14ac:dyDescent="0.2">
      <c r="A41" s="9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10"/>
      <c r="BE41" s="9"/>
    </row>
    <row r="42" spans="1:57" s="12" customFormat="1" ht="24.9" customHeight="1" x14ac:dyDescent="0.2">
      <c r="A42" s="9"/>
      <c r="B42" s="10"/>
      <c r="C42" s="6" t="s">
        <v>127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10"/>
      <c r="BE42" s="9"/>
    </row>
    <row r="43" spans="1:57" s="12" customFormat="1" ht="6.9" customHeight="1" x14ac:dyDescent="0.2">
      <c r="A43" s="9"/>
      <c r="B43" s="10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10"/>
      <c r="BE43" s="9"/>
    </row>
    <row r="44" spans="1:57" s="111" customFormat="1" ht="12" customHeight="1" x14ac:dyDescent="0.2">
      <c r="B44" s="112"/>
      <c r="C44" s="8" t="s">
        <v>116</v>
      </c>
      <c r="L44" s="111" t="str">
        <f>K5</f>
        <v>2020-09B-4-2</v>
      </c>
      <c r="AR44" s="112"/>
    </row>
    <row r="45" spans="1:57" s="113" customFormat="1" ht="36.9" customHeight="1" x14ac:dyDescent="0.2">
      <c r="B45" s="114"/>
      <c r="C45" s="115" t="s">
        <v>6</v>
      </c>
      <c r="L45" s="154" t="str">
        <f>K6</f>
        <v>INFRASTRUKTURA ZŠ CHOMUTOV - učebna řemesla -ZŠ Hornická 4387, Chomutov</v>
      </c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R45" s="114"/>
    </row>
    <row r="46" spans="1:57" s="12" customFormat="1" ht="6.9" customHeight="1" x14ac:dyDescent="0.2">
      <c r="A46" s="9"/>
      <c r="B46" s="10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10"/>
      <c r="BE46" s="9"/>
    </row>
    <row r="47" spans="1:57" s="12" customFormat="1" ht="12" customHeight="1" x14ac:dyDescent="0.2">
      <c r="A47" s="9"/>
      <c r="B47" s="10"/>
      <c r="C47" s="8" t="s">
        <v>12</v>
      </c>
      <c r="D47" s="9"/>
      <c r="E47" s="9"/>
      <c r="F47" s="9"/>
      <c r="G47" s="9"/>
      <c r="H47" s="9"/>
      <c r="I47" s="9"/>
      <c r="J47" s="9"/>
      <c r="K47" s="9"/>
      <c r="L47" s="116" t="str">
        <f>IF(K8="","",K8)</f>
        <v xml:space="preserve"> 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8" t="s">
        <v>14</v>
      </c>
      <c r="AJ47" s="9"/>
      <c r="AK47" s="9"/>
      <c r="AL47" s="9"/>
      <c r="AM47" s="160" t="str">
        <f>IF(AN8= "","",AN8)</f>
        <v>2. 3. 2020</v>
      </c>
      <c r="AN47" s="160"/>
      <c r="AO47" s="9"/>
      <c r="AP47" s="9"/>
      <c r="AQ47" s="9"/>
      <c r="AR47" s="10"/>
      <c r="BE47" s="9"/>
    </row>
    <row r="48" spans="1:57" s="12" customFormat="1" ht="6.9" customHeight="1" x14ac:dyDescent="0.2">
      <c r="A48" s="9"/>
      <c r="B48" s="10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10"/>
      <c r="BE48" s="9"/>
    </row>
    <row r="49" spans="1:91" s="12" customFormat="1" ht="15.15" customHeight="1" x14ac:dyDescent="0.2">
      <c r="A49" s="9"/>
      <c r="B49" s="10"/>
      <c r="C49" s="8" t="s">
        <v>15</v>
      </c>
      <c r="D49" s="9"/>
      <c r="E49" s="9"/>
      <c r="F49" s="9"/>
      <c r="G49" s="9"/>
      <c r="H49" s="9"/>
      <c r="I49" s="9"/>
      <c r="J49" s="9"/>
      <c r="K49" s="9"/>
      <c r="L49" s="111" t="str">
        <f>IF(E11= "","",E11)</f>
        <v>Statutární město Chomutov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8" t="s">
        <v>19</v>
      </c>
      <c r="AJ49" s="9"/>
      <c r="AK49" s="9"/>
      <c r="AL49" s="9"/>
      <c r="AM49" s="161" t="str">
        <f>IF(E17="","",E17)</f>
        <v>KAP ATELIER s.r.o.</v>
      </c>
      <c r="AN49" s="162"/>
      <c r="AO49" s="162"/>
      <c r="AP49" s="162"/>
      <c r="AQ49" s="9"/>
      <c r="AR49" s="10"/>
      <c r="AS49" s="163" t="s">
        <v>128</v>
      </c>
      <c r="AT49" s="164"/>
      <c r="AU49" s="64"/>
      <c r="AV49" s="64"/>
      <c r="AW49" s="64"/>
      <c r="AX49" s="64"/>
      <c r="AY49" s="64"/>
      <c r="AZ49" s="64"/>
      <c r="BA49" s="64"/>
      <c r="BB49" s="64"/>
      <c r="BC49" s="64"/>
      <c r="BD49" s="117"/>
      <c r="BE49" s="9"/>
    </row>
    <row r="50" spans="1:91" s="12" customFormat="1" ht="15.15" customHeight="1" x14ac:dyDescent="0.2">
      <c r="A50" s="9"/>
      <c r="B50" s="10"/>
      <c r="C50" s="8" t="s">
        <v>18</v>
      </c>
      <c r="D50" s="9"/>
      <c r="E50" s="9"/>
      <c r="F50" s="9"/>
      <c r="G50" s="9"/>
      <c r="H50" s="9"/>
      <c r="I50" s="9"/>
      <c r="J50" s="9"/>
      <c r="K50" s="9"/>
      <c r="L50" s="111" t="str">
        <f>IF(E14="","",E14)</f>
        <v xml:space="preserve"> 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8" t="s">
        <v>20</v>
      </c>
      <c r="AJ50" s="9"/>
      <c r="AK50" s="9"/>
      <c r="AL50" s="9"/>
      <c r="AM50" s="161" t="str">
        <f>IF(E20="","",E20)</f>
        <v>ing. Kateřina Tumpachová</v>
      </c>
      <c r="AN50" s="162"/>
      <c r="AO50" s="162"/>
      <c r="AP50" s="162"/>
      <c r="AQ50" s="9"/>
      <c r="AR50" s="10"/>
      <c r="AS50" s="165"/>
      <c r="AT50" s="166"/>
      <c r="AU50" s="118"/>
      <c r="AV50" s="118"/>
      <c r="AW50" s="118"/>
      <c r="AX50" s="118"/>
      <c r="AY50" s="118"/>
      <c r="AZ50" s="118"/>
      <c r="BA50" s="118"/>
      <c r="BB50" s="118"/>
      <c r="BC50" s="118"/>
      <c r="BD50" s="119"/>
      <c r="BE50" s="9"/>
    </row>
    <row r="51" spans="1:91" s="12" customFormat="1" ht="10.95" customHeight="1" x14ac:dyDescent="0.2">
      <c r="A51" s="9"/>
      <c r="B51" s="10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10"/>
      <c r="AS51" s="165"/>
      <c r="AT51" s="166"/>
      <c r="AU51" s="118"/>
      <c r="AV51" s="118"/>
      <c r="AW51" s="118"/>
      <c r="AX51" s="118"/>
      <c r="AY51" s="118"/>
      <c r="AZ51" s="118"/>
      <c r="BA51" s="118"/>
      <c r="BB51" s="118"/>
      <c r="BC51" s="118"/>
      <c r="BD51" s="119"/>
      <c r="BE51" s="9"/>
    </row>
    <row r="52" spans="1:91" s="12" customFormat="1" ht="29.25" customHeight="1" x14ac:dyDescent="0.2">
      <c r="A52" s="9"/>
      <c r="B52" s="10"/>
      <c r="C52" s="167" t="s">
        <v>45</v>
      </c>
      <c r="D52" s="168"/>
      <c r="E52" s="168"/>
      <c r="F52" s="168"/>
      <c r="G52" s="168"/>
      <c r="H52" s="28"/>
      <c r="I52" s="169" t="s">
        <v>46</v>
      </c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70" t="s">
        <v>129</v>
      </c>
      <c r="AH52" s="168"/>
      <c r="AI52" s="168"/>
      <c r="AJ52" s="168"/>
      <c r="AK52" s="168"/>
      <c r="AL52" s="168"/>
      <c r="AM52" s="168"/>
      <c r="AN52" s="169" t="s">
        <v>130</v>
      </c>
      <c r="AO52" s="168"/>
      <c r="AP52" s="168"/>
      <c r="AQ52" s="120" t="s">
        <v>44</v>
      </c>
      <c r="AR52" s="10"/>
      <c r="AS52" s="57" t="s">
        <v>131</v>
      </c>
      <c r="AT52" s="58" t="s">
        <v>132</v>
      </c>
      <c r="AU52" s="58" t="s">
        <v>133</v>
      </c>
      <c r="AV52" s="58" t="s">
        <v>134</v>
      </c>
      <c r="AW52" s="58" t="s">
        <v>135</v>
      </c>
      <c r="AX52" s="58" t="s">
        <v>136</v>
      </c>
      <c r="AY52" s="58" t="s">
        <v>137</v>
      </c>
      <c r="AZ52" s="58" t="s">
        <v>138</v>
      </c>
      <c r="BA52" s="58" t="s">
        <v>139</v>
      </c>
      <c r="BB52" s="58" t="s">
        <v>140</v>
      </c>
      <c r="BC52" s="58" t="s">
        <v>141</v>
      </c>
      <c r="BD52" s="59" t="s">
        <v>142</v>
      </c>
      <c r="BE52" s="9"/>
    </row>
    <row r="53" spans="1:91" s="12" customFormat="1" ht="10.95" customHeight="1" x14ac:dyDescent="0.2">
      <c r="A53" s="9"/>
      <c r="B53" s="10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10"/>
      <c r="AS53" s="63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21"/>
      <c r="BE53" s="9"/>
    </row>
    <row r="54" spans="1:91" s="122" customFormat="1" ht="32.4" customHeight="1" x14ac:dyDescent="0.2">
      <c r="B54" s="123"/>
      <c r="C54" s="61" t="s">
        <v>38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74">
        <f>AG55</f>
        <v>0</v>
      </c>
      <c r="AH54" s="174"/>
      <c r="AI54" s="174"/>
      <c r="AJ54" s="174"/>
      <c r="AK54" s="174"/>
      <c r="AL54" s="174"/>
      <c r="AM54" s="174"/>
      <c r="AN54" s="175">
        <f>AN55</f>
        <v>0</v>
      </c>
      <c r="AO54" s="175"/>
      <c r="AP54" s="175"/>
      <c r="AQ54" s="125" t="s">
        <v>10</v>
      </c>
      <c r="AR54" s="123"/>
      <c r="AS54" s="126">
        <f>ROUND(SUM(AS55:AS55),2)</f>
        <v>0</v>
      </c>
      <c r="AT54" s="127">
        <f t="shared" ref="AT54:AT55" si="0">ROUND(SUM(AV54:AW54),2)</f>
        <v>100931.04</v>
      </c>
      <c r="AU54" s="128">
        <f>ROUND(SUM(AU55:AU55),5)</f>
        <v>0</v>
      </c>
      <c r="AV54" s="127">
        <f>ROUND(AZ54*L29,2)</f>
        <v>100931.04</v>
      </c>
      <c r="AW54" s="127">
        <f>ROUND(BA54*L30,2)</f>
        <v>0</v>
      </c>
      <c r="AX54" s="127">
        <f>ROUND(BB54*L29,2)</f>
        <v>0</v>
      </c>
      <c r="AY54" s="127">
        <f>ROUND(BC54*L30,2)</f>
        <v>0</v>
      </c>
      <c r="AZ54" s="127">
        <f>ROUND(SUM(AZ55:AZ55),2)</f>
        <v>480624</v>
      </c>
      <c r="BA54" s="127">
        <f>ROUND(SUM(BA55:BA55),2)</f>
        <v>0</v>
      </c>
      <c r="BB54" s="127">
        <f>ROUND(SUM(BB55:BB55),2)</f>
        <v>0</v>
      </c>
      <c r="BC54" s="127">
        <f>ROUND(SUM(BC55:BC55),2)</f>
        <v>0</v>
      </c>
      <c r="BD54" s="129">
        <f>ROUND(SUM(BD55:BD55),2)</f>
        <v>0</v>
      </c>
      <c r="BS54" s="130" t="s">
        <v>58</v>
      </c>
      <c r="BT54" s="130" t="s">
        <v>62</v>
      </c>
      <c r="BU54" s="131" t="s">
        <v>143</v>
      </c>
      <c r="BV54" s="130" t="s">
        <v>144</v>
      </c>
      <c r="BW54" s="130" t="s">
        <v>111</v>
      </c>
      <c r="BX54" s="130" t="s">
        <v>145</v>
      </c>
      <c r="CL54" s="130" t="s">
        <v>10</v>
      </c>
    </row>
    <row r="55" spans="1:91" s="141" customFormat="1" ht="24.75" customHeight="1" x14ac:dyDescent="0.2">
      <c r="A55" s="132" t="s">
        <v>146</v>
      </c>
      <c r="B55" s="133"/>
      <c r="C55" s="134"/>
      <c r="D55" s="171" t="s">
        <v>148</v>
      </c>
      <c r="E55" s="171"/>
      <c r="F55" s="171"/>
      <c r="G55" s="171"/>
      <c r="H55" s="171"/>
      <c r="I55" s="135"/>
      <c r="J55" s="171" t="s">
        <v>149</v>
      </c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2">
        <f>'SO 04.2-f - nábytek'!J30</f>
        <v>0</v>
      </c>
      <c r="AH55" s="173"/>
      <c r="AI55" s="173"/>
      <c r="AJ55" s="173"/>
      <c r="AK55" s="173"/>
      <c r="AL55" s="173"/>
      <c r="AM55" s="173"/>
      <c r="AN55" s="172">
        <f>AG55*1.21</f>
        <v>0</v>
      </c>
      <c r="AO55" s="173"/>
      <c r="AP55" s="173"/>
      <c r="AQ55" s="136" t="s">
        <v>147</v>
      </c>
      <c r="AR55" s="133"/>
      <c r="AS55" s="137">
        <v>0</v>
      </c>
      <c r="AT55" s="138">
        <f t="shared" si="0"/>
        <v>100931.04</v>
      </c>
      <c r="AU55" s="139">
        <f>'[1]SO 04.2-f - nábytek'!P81</f>
        <v>0</v>
      </c>
      <c r="AV55" s="138">
        <f>'[1]SO 04.2-f - nábytek'!J33</f>
        <v>100931.04</v>
      </c>
      <c r="AW55" s="138">
        <f>'[1]SO 04.2-f - nábytek'!J34</f>
        <v>0</v>
      </c>
      <c r="AX55" s="138">
        <f>'[1]SO 04.2-f - nábytek'!J35</f>
        <v>0</v>
      </c>
      <c r="AY55" s="138">
        <f>'[1]SO 04.2-f - nábytek'!J36</f>
        <v>0</v>
      </c>
      <c r="AZ55" s="138">
        <f>'[1]SO 04.2-f - nábytek'!F33</f>
        <v>480624</v>
      </c>
      <c r="BA55" s="138">
        <f>'[1]SO 04.2-f - nábytek'!F34</f>
        <v>0</v>
      </c>
      <c r="BB55" s="138">
        <f>'[1]SO 04.2-f - nábytek'!F35</f>
        <v>0</v>
      </c>
      <c r="BC55" s="138">
        <f>'[1]SO 04.2-f - nábytek'!F36</f>
        <v>0</v>
      </c>
      <c r="BD55" s="140">
        <f>'[1]SO 04.2-f - nábytek'!F37</f>
        <v>0</v>
      </c>
      <c r="BT55" s="142" t="s">
        <v>61</v>
      </c>
      <c r="BV55" s="142" t="s">
        <v>144</v>
      </c>
      <c r="BW55" s="142" t="s">
        <v>1</v>
      </c>
      <c r="BX55" s="142" t="s">
        <v>111</v>
      </c>
      <c r="CL55" s="142" t="s">
        <v>10</v>
      </c>
      <c r="CM55" s="142" t="s">
        <v>2</v>
      </c>
    </row>
    <row r="56" spans="1:91" s="12" customFormat="1" ht="30" customHeight="1" x14ac:dyDescent="0.2">
      <c r="A56" s="9"/>
      <c r="B56" s="10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10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</row>
    <row r="57" spans="1:91" s="12" customFormat="1" ht="6.9" customHeight="1" x14ac:dyDescent="0.2">
      <c r="A57" s="9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10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</row>
  </sheetData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4.2-f - nábytek'!C2" display="/" xr:uid="{9340BE3F-688D-46D5-B877-31F03045452B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98CDE-4A07-4BE6-8EFF-D5703E327B18}">
  <sheetPr>
    <pageSetUpPr fitToPage="1"/>
  </sheetPr>
  <dimension ref="A1:BM94"/>
  <sheetViews>
    <sheetView showGridLines="0" tabSelected="1" topLeftCell="A78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1"/>
    </row>
    <row r="2" spans="1:46" ht="36.9" customHeight="1" x14ac:dyDescent="0.2">
      <c r="L2" s="144" t="s">
        <v>0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2" t="s">
        <v>1</v>
      </c>
    </row>
    <row r="3" spans="1:46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2</v>
      </c>
    </row>
    <row r="4" spans="1:46" ht="24.9" customHeight="1" x14ac:dyDescent="0.2">
      <c r="B4" s="5"/>
      <c r="D4" s="6" t="s">
        <v>3</v>
      </c>
      <c r="L4" s="5"/>
      <c r="M4" s="7" t="s">
        <v>4</v>
      </c>
      <c r="AT4" s="2" t="s">
        <v>5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8" t="s">
        <v>6</v>
      </c>
      <c r="L6" s="5"/>
    </row>
    <row r="7" spans="1:46" ht="16.5" customHeight="1" x14ac:dyDescent="0.2">
      <c r="B7" s="5"/>
      <c r="E7" s="177" t="str">
        <f>'[1]Rekapitulace stavby'!K6</f>
        <v>INFRASTRUKTURA ZŠ CHOMUTOV - učebna řemesla -ZŠ Hornická 4387, Chomutov</v>
      </c>
      <c r="F7" s="178"/>
      <c r="G7" s="178"/>
      <c r="H7" s="178"/>
      <c r="L7" s="5"/>
    </row>
    <row r="8" spans="1:46" s="12" customFormat="1" ht="12" customHeight="1" x14ac:dyDescent="0.2">
      <c r="A8" s="9"/>
      <c r="B8" s="10"/>
      <c r="C8" s="9"/>
      <c r="D8" s="8" t="s">
        <v>7</v>
      </c>
      <c r="E8" s="9"/>
      <c r="F8" s="9"/>
      <c r="G8" s="9"/>
      <c r="H8" s="9"/>
      <c r="I8" s="9"/>
      <c r="J8" s="9"/>
      <c r="K8" s="9"/>
      <c r="L8" s="11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46" s="12" customFormat="1" ht="16.5" customHeight="1" x14ac:dyDescent="0.2">
      <c r="A9" s="9"/>
      <c r="B9" s="10"/>
      <c r="C9" s="9"/>
      <c r="D9" s="9"/>
      <c r="E9" s="154" t="s">
        <v>8</v>
      </c>
      <c r="F9" s="176"/>
      <c r="G9" s="176"/>
      <c r="H9" s="176"/>
      <c r="I9" s="9"/>
      <c r="J9" s="9"/>
      <c r="K9" s="9"/>
      <c r="L9" s="11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46" s="12" customFormat="1" x14ac:dyDescent="0.2">
      <c r="A10" s="9"/>
      <c r="B10" s="10"/>
      <c r="C10" s="9"/>
      <c r="D10" s="9"/>
      <c r="E10" s="9"/>
      <c r="F10" s="9"/>
      <c r="G10" s="9"/>
      <c r="H10" s="9"/>
      <c r="I10" s="9"/>
      <c r="J10" s="9"/>
      <c r="K10" s="9"/>
      <c r="L10" s="11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46" s="12" customFormat="1" ht="12" customHeight="1" x14ac:dyDescent="0.2">
      <c r="A11" s="9"/>
      <c r="B11" s="10"/>
      <c r="C11" s="9"/>
      <c r="D11" s="8" t="s">
        <v>9</v>
      </c>
      <c r="E11" s="9"/>
      <c r="F11" s="13" t="s">
        <v>10</v>
      </c>
      <c r="G11" s="9"/>
      <c r="H11" s="9"/>
      <c r="I11" s="8" t="s">
        <v>11</v>
      </c>
      <c r="J11" s="13" t="s">
        <v>10</v>
      </c>
      <c r="K11" s="9"/>
      <c r="L11" s="11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46" s="12" customFormat="1" ht="12" customHeight="1" x14ac:dyDescent="0.2">
      <c r="A12" s="9"/>
      <c r="B12" s="10"/>
      <c r="C12" s="9"/>
      <c r="D12" s="8" t="s">
        <v>12</v>
      </c>
      <c r="E12" s="9"/>
      <c r="F12" s="13" t="s">
        <v>13</v>
      </c>
      <c r="G12" s="9"/>
      <c r="H12" s="9"/>
      <c r="I12" s="8" t="s">
        <v>14</v>
      </c>
      <c r="J12" s="14" t="str">
        <f>'[1]Rekapitulace stavby'!AN8</f>
        <v>2. 3. 2020</v>
      </c>
      <c r="K12" s="9"/>
      <c r="L12" s="11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46" s="12" customFormat="1" ht="10.95" customHeight="1" x14ac:dyDescent="0.2">
      <c r="A13" s="9"/>
      <c r="B13" s="10"/>
      <c r="C13" s="9"/>
      <c r="D13" s="9"/>
      <c r="E13" s="9"/>
      <c r="F13" s="9"/>
      <c r="G13" s="9"/>
      <c r="H13" s="9"/>
      <c r="I13" s="9"/>
      <c r="J13" s="9"/>
      <c r="K13" s="9"/>
      <c r="L13" s="11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46" s="12" customFormat="1" ht="12" customHeight="1" x14ac:dyDescent="0.2">
      <c r="A14" s="9"/>
      <c r="B14" s="10"/>
      <c r="C14" s="9"/>
      <c r="D14" s="8" t="s">
        <v>15</v>
      </c>
      <c r="E14" s="9"/>
      <c r="F14" s="9"/>
      <c r="G14" s="9"/>
      <c r="H14" s="9"/>
      <c r="I14" s="8" t="s">
        <v>16</v>
      </c>
      <c r="J14" s="13" t="str">
        <f>IF('[1]Rekapitulace stavby'!AN10="","",'[1]Rekapitulace stavby'!AN10)</f>
        <v>00261891</v>
      </c>
      <c r="K14" s="9"/>
      <c r="L14" s="11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46" s="12" customFormat="1" ht="18" customHeight="1" x14ac:dyDescent="0.2">
      <c r="A15" s="9"/>
      <c r="B15" s="10"/>
      <c r="C15" s="9"/>
      <c r="D15" s="9"/>
      <c r="E15" s="13" t="str">
        <f>IF('[1]Rekapitulace stavby'!E11="","",'[1]Rekapitulace stavby'!E11)</f>
        <v>Statutární město Chomutov</v>
      </c>
      <c r="F15" s="9"/>
      <c r="G15" s="9"/>
      <c r="H15" s="9"/>
      <c r="I15" s="8" t="s">
        <v>17</v>
      </c>
      <c r="J15" s="13" t="str">
        <f>IF('[1]Rekapitulace stavby'!AN11="","",'[1]Rekapitulace stavby'!AN11)</f>
        <v/>
      </c>
      <c r="K15" s="9"/>
      <c r="L15" s="11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46" s="12" customFormat="1" ht="6.9" customHeight="1" x14ac:dyDescent="0.2">
      <c r="A16" s="9"/>
      <c r="B16" s="10"/>
      <c r="C16" s="9"/>
      <c r="D16" s="9"/>
      <c r="E16" s="9"/>
      <c r="F16" s="9"/>
      <c r="G16" s="9"/>
      <c r="H16" s="9"/>
      <c r="I16" s="9"/>
      <c r="J16" s="9"/>
      <c r="K16" s="9"/>
      <c r="L16" s="11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 s="12" customFormat="1" ht="12" customHeight="1" x14ac:dyDescent="0.2">
      <c r="A17" s="9"/>
      <c r="B17" s="10"/>
      <c r="C17" s="9"/>
      <c r="D17" s="8" t="s">
        <v>18</v>
      </c>
      <c r="E17" s="9"/>
      <c r="F17" s="9"/>
      <c r="G17" s="9"/>
      <c r="H17" s="9"/>
      <c r="I17" s="8" t="s">
        <v>16</v>
      </c>
      <c r="J17" s="13" t="str">
        <f>'[1]Rekapitulace stavby'!AN13</f>
        <v/>
      </c>
      <c r="K17" s="9"/>
      <c r="L17" s="11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 s="12" customFormat="1" ht="18" customHeight="1" x14ac:dyDescent="0.2">
      <c r="A18" s="9"/>
      <c r="B18" s="10"/>
      <c r="C18" s="9"/>
      <c r="D18" s="9"/>
      <c r="E18" s="146" t="str">
        <f>'[1]Rekapitulace stavby'!E14</f>
        <v xml:space="preserve"> </v>
      </c>
      <c r="F18" s="146"/>
      <c r="G18" s="146"/>
      <c r="H18" s="146"/>
      <c r="I18" s="8" t="s">
        <v>17</v>
      </c>
      <c r="J18" s="13" t="str">
        <f>'[1]Rekapitulace stavby'!AN14</f>
        <v/>
      </c>
      <c r="K18" s="9"/>
      <c r="L18" s="11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12" customFormat="1" ht="6.9" customHeight="1" x14ac:dyDescent="0.2">
      <c r="A19" s="9"/>
      <c r="B19" s="10"/>
      <c r="C19" s="9"/>
      <c r="D19" s="9"/>
      <c r="E19" s="9"/>
      <c r="F19" s="9"/>
      <c r="G19" s="9"/>
      <c r="H19" s="9"/>
      <c r="I19" s="9"/>
      <c r="J19" s="9"/>
      <c r="K19" s="9"/>
      <c r="L19" s="11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12" customFormat="1" ht="12" customHeight="1" x14ac:dyDescent="0.2">
      <c r="A20" s="9"/>
      <c r="B20" s="10"/>
      <c r="C20" s="9"/>
      <c r="D20" s="8" t="s">
        <v>19</v>
      </c>
      <c r="E20" s="9"/>
      <c r="F20" s="9"/>
      <c r="G20" s="9"/>
      <c r="H20" s="9"/>
      <c r="I20" s="8" t="s">
        <v>16</v>
      </c>
      <c r="J20" s="13" t="str">
        <f>IF('[1]Rekapitulace stavby'!AN16="","",'[1]Rekapitulace stavby'!AN16)</f>
        <v/>
      </c>
      <c r="K20" s="9"/>
      <c r="L20" s="11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1" s="12" customFormat="1" ht="18" customHeight="1" x14ac:dyDescent="0.2">
      <c r="A21" s="9"/>
      <c r="B21" s="10"/>
      <c r="C21" s="9"/>
      <c r="D21" s="9"/>
      <c r="E21" s="13" t="str">
        <f>IF('[1]Rekapitulace stavby'!E17="","",'[1]Rekapitulace stavby'!E17)</f>
        <v>KAP ATELIER s.r.o.</v>
      </c>
      <c r="F21" s="9"/>
      <c r="G21" s="9"/>
      <c r="H21" s="9"/>
      <c r="I21" s="8" t="s">
        <v>17</v>
      </c>
      <c r="J21" s="13" t="str">
        <f>IF('[1]Rekapitulace stavby'!AN17="","",'[1]Rekapitulace stavby'!AN17)</f>
        <v/>
      </c>
      <c r="K21" s="9"/>
      <c r="L21" s="11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31" s="12" customFormat="1" ht="6.9" customHeight="1" x14ac:dyDescent="0.2">
      <c r="A22" s="9"/>
      <c r="B22" s="10"/>
      <c r="C22" s="9"/>
      <c r="D22" s="9"/>
      <c r="E22" s="9"/>
      <c r="F22" s="9"/>
      <c r="G22" s="9"/>
      <c r="H22" s="9"/>
      <c r="I22" s="9"/>
      <c r="J22" s="9"/>
      <c r="K22" s="9"/>
      <c r="L22" s="11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12" customFormat="1" ht="12" customHeight="1" x14ac:dyDescent="0.2">
      <c r="A23" s="9"/>
      <c r="B23" s="10"/>
      <c r="C23" s="9"/>
      <c r="D23" s="8" t="s">
        <v>20</v>
      </c>
      <c r="E23" s="9"/>
      <c r="F23" s="9"/>
      <c r="G23" s="9"/>
      <c r="H23" s="9"/>
      <c r="I23" s="8" t="s">
        <v>16</v>
      </c>
      <c r="J23" s="13" t="str">
        <f>IF('[1]Rekapitulace stavby'!AN19="","",'[1]Rekapitulace stavby'!AN19)</f>
        <v>75900513</v>
      </c>
      <c r="K23" s="9"/>
      <c r="L23" s="11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12" customFormat="1" ht="18" customHeight="1" x14ac:dyDescent="0.2">
      <c r="A24" s="9"/>
      <c r="B24" s="10"/>
      <c r="C24" s="9"/>
      <c r="D24" s="9"/>
      <c r="E24" s="13" t="str">
        <f>IF('[1]Rekapitulace stavby'!E20="","",'[1]Rekapitulace stavby'!E20)</f>
        <v>ing. Kateřina Tumpachová</v>
      </c>
      <c r="F24" s="9"/>
      <c r="G24" s="9"/>
      <c r="H24" s="9"/>
      <c r="I24" s="8" t="s">
        <v>17</v>
      </c>
      <c r="J24" s="13" t="str">
        <f>IF('[1]Rekapitulace stavby'!AN20="","",'[1]Rekapitulace stavby'!AN20)</f>
        <v/>
      </c>
      <c r="K24" s="9"/>
      <c r="L24" s="11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12" customFormat="1" ht="6.9" customHeight="1" x14ac:dyDescent="0.2">
      <c r="A25" s="9"/>
      <c r="B25" s="10"/>
      <c r="C25" s="9"/>
      <c r="D25" s="9"/>
      <c r="E25" s="9"/>
      <c r="F25" s="9"/>
      <c r="G25" s="9"/>
      <c r="H25" s="9"/>
      <c r="I25" s="9"/>
      <c r="J25" s="9"/>
      <c r="K25" s="9"/>
      <c r="L25" s="11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12" customFormat="1" ht="12" customHeight="1" x14ac:dyDescent="0.2">
      <c r="A26" s="9"/>
      <c r="B26" s="10"/>
      <c r="C26" s="9"/>
      <c r="D26" s="8" t="s">
        <v>21</v>
      </c>
      <c r="E26" s="9"/>
      <c r="F26" s="9"/>
      <c r="G26" s="9"/>
      <c r="H26" s="9"/>
      <c r="I26" s="9"/>
      <c r="J26" s="9"/>
      <c r="K26" s="9"/>
      <c r="L26" s="11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18" customFormat="1" ht="16.5" customHeight="1" x14ac:dyDescent="0.2">
      <c r="A27" s="15"/>
      <c r="B27" s="16"/>
      <c r="C27" s="15"/>
      <c r="D27" s="15"/>
      <c r="E27" s="148" t="s">
        <v>10</v>
      </c>
      <c r="F27" s="148"/>
      <c r="G27" s="148"/>
      <c r="H27" s="148"/>
      <c r="I27" s="15"/>
      <c r="J27" s="15"/>
      <c r="K27" s="15"/>
      <c r="L27" s="17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1:31" s="12" customFormat="1" ht="6.9" customHeight="1" x14ac:dyDescent="0.2">
      <c r="A28" s="9"/>
      <c r="B28" s="10"/>
      <c r="C28" s="9"/>
      <c r="D28" s="9"/>
      <c r="E28" s="9"/>
      <c r="F28" s="9"/>
      <c r="G28" s="9"/>
      <c r="H28" s="9"/>
      <c r="I28" s="9"/>
      <c r="J28" s="9"/>
      <c r="K28" s="9"/>
      <c r="L28" s="11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1" s="12" customFormat="1" ht="6.9" customHeight="1" x14ac:dyDescent="0.2">
      <c r="A29" s="9"/>
      <c r="B29" s="10"/>
      <c r="C29" s="9"/>
      <c r="D29" s="19"/>
      <c r="E29" s="19"/>
      <c r="F29" s="19"/>
      <c r="G29" s="19"/>
      <c r="H29" s="19"/>
      <c r="I29" s="19"/>
      <c r="J29" s="19"/>
      <c r="K29" s="19"/>
      <c r="L29" s="11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31" s="12" customFormat="1" ht="25.35" customHeight="1" x14ac:dyDescent="0.2">
      <c r="A30" s="9"/>
      <c r="B30" s="10"/>
      <c r="C30" s="9"/>
      <c r="D30" s="20" t="s">
        <v>22</v>
      </c>
      <c r="E30" s="9"/>
      <c r="F30" s="9"/>
      <c r="G30" s="9"/>
      <c r="H30" s="9"/>
      <c r="I30" s="9"/>
      <c r="J30" s="21">
        <f>ROUND(J81, 2)</f>
        <v>0</v>
      </c>
      <c r="K30" s="9"/>
      <c r="L30" s="11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1" s="12" customFormat="1" ht="6.9" customHeight="1" x14ac:dyDescent="0.2">
      <c r="A31" s="9"/>
      <c r="B31" s="10"/>
      <c r="C31" s="9"/>
      <c r="D31" s="19"/>
      <c r="E31" s="19"/>
      <c r="F31" s="19"/>
      <c r="G31" s="19"/>
      <c r="H31" s="19"/>
      <c r="I31" s="19"/>
      <c r="J31" s="19"/>
      <c r="K31" s="19"/>
      <c r="L31" s="11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1" s="12" customFormat="1" ht="14.4" customHeight="1" x14ac:dyDescent="0.2">
      <c r="A32" s="9"/>
      <c r="B32" s="10"/>
      <c r="C32" s="9"/>
      <c r="D32" s="9"/>
      <c r="E32" s="9"/>
      <c r="F32" s="22" t="s">
        <v>23</v>
      </c>
      <c r="G32" s="9"/>
      <c r="H32" s="9"/>
      <c r="I32" s="22" t="s">
        <v>24</v>
      </c>
      <c r="J32" s="22" t="s">
        <v>25</v>
      </c>
      <c r="K32" s="9"/>
      <c r="L32" s="11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1:31" s="12" customFormat="1" ht="14.4" customHeight="1" x14ac:dyDescent="0.2">
      <c r="A33" s="9"/>
      <c r="B33" s="10"/>
      <c r="C33" s="9"/>
      <c r="D33" s="23" t="s">
        <v>26</v>
      </c>
      <c r="E33" s="8" t="s">
        <v>27</v>
      </c>
      <c r="F33" s="24">
        <f>ROUND((SUM(BE81:BE93)),  2)</f>
        <v>0</v>
      </c>
      <c r="G33" s="9"/>
      <c r="H33" s="9"/>
      <c r="I33" s="25">
        <v>0.21</v>
      </c>
      <c r="J33" s="24">
        <f>ROUND(((SUM(BE81:BE93))*I33),  2)</f>
        <v>0</v>
      </c>
      <c r="K33" s="9"/>
      <c r="L33" s="11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1:31" s="12" customFormat="1" ht="14.4" customHeight="1" x14ac:dyDescent="0.2">
      <c r="A34" s="9"/>
      <c r="B34" s="10"/>
      <c r="C34" s="9"/>
      <c r="D34" s="9"/>
      <c r="E34" s="8" t="s">
        <v>28</v>
      </c>
      <c r="F34" s="24">
        <f>ROUND((SUM(BF81:BF93)),  2)</f>
        <v>0</v>
      </c>
      <c r="G34" s="9"/>
      <c r="H34" s="9"/>
      <c r="I34" s="25">
        <v>0.15</v>
      </c>
      <c r="J34" s="24">
        <f>ROUND(((SUM(BF81:BF93))*I34),  2)</f>
        <v>0</v>
      </c>
      <c r="K34" s="9"/>
      <c r="L34" s="11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31" s="12" customFormat="1" ht="14.4" hidden="1" customHeight="1" x14ac:dyDescent="0.2">
      <c r="A35" s="9"/>
      <c r="B35" s="10"/>
      <c r="C35" s="9"/>
      <c r="D35" s="9"/>
      <c r="E35" s="8" t="s">
        <v>29</v>
      </c>
      <c r="F35" s="24">
        <f>ROUND((SUM(BG81:BG93)),  2)</f>
        <v>0</v>
      </c>
      <c r="G35" s="9"/>
      <c r="H35" s="9"/>
      <c r="I35" s="25">
        <v>0.21</v>
      </c>
      <c r="J35" s="24">
        <f>0</f>
        <v>0</v>
      </c>
      <c r="K35" s="9"/>
      <c r="L35" s="11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31" s="12" customFormat="1" ht="14.4" hidden="1" customHeight="1" x14ac:dyDescent="0.2">
      <c r="A36" s="9"/>
      <c r="B36" s="10"/>
      <c r="C36" s="9"/>
      <c r="D36" s="9"/>
      <c r="E36" s="8" t="s">
        <v>30</v>
      </c>
      <c r="F36" s="24">
        <f>ROUND((SUM(BH81:BH93)),  2)</f>
        <v>0</v>
      </c>
      <c r="G36" s="9"/>
      <c r="H36" s="9"/>
      <c r="I36" s="25">
        <v>0.15</v>
      </c>
      <c r="J36" s="24">
        <f>0</f>
        <v>0</v>
      </c>
      <c r="K36" s="9"/>
      <c r="L36" s="11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31" s="12" customFormat="1" ht="14.4" hidden="1" customHeight="1" x14ac:dyDescent="0.2">
      <c r="A37" s="9"/>
      <c r="B37" s="10"/>
      <c r="C37" s="9"/>
      <c r="D37" s="9"/>
      <c r="E37" s="8" t="s">
        <v>31</v>
      </c>
      <c r="F37" s="24">
        <f>ROUND((SUM(BI81:BI93)),  2)</f>
        <v>0</v>
      </c>
      <c r="G37" s="9"/>
      <c r="H37" s="9"/>
      <c r="I37" s="25">
        <v>0</v>
      </c>
      <c r="J37" s="24">
        <f>0</f>
        <v>0</v>
      </c>
      <c r="K37" s="9"/>
      <c r="L37" s="11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31" s="12" customFormat="1" ht="6.9" customHeight="1" x14ac:dyDescent="0.2">
      <c r="A38" s="9"/>
      <c r="B38" s="10"/>
      <c r="C38" s="9"/>
      <c r="D38" s="9"/>
      <c r="E38" s="9"/>
      <c r="F38" s="9"/>
      <c r="G38" s="9"/>
      <c r="H38" s="9"/>
      <c r="I38" s="9"/>
      <c r="J38" s="9"/>
      <c r="K38" s="9"/>
      <c r="L38" s="11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1:31" s="12" customFormat="1" ht="25.35" customHeight="1" x14ac:dyDescent="0.2">
      <c r="A39" s="9"/>
      <c r="B39" s="10"/>
      <c r="C39" s="26"/>
      <c r="D39" s="27" t="s">
        <v>32</v>
      </c>
      <c r="E39" s="28"/>
      <c r="F39" s="28"/>
      <c r="G39" s="29" t="s">
        <v>33</v>
      </c>
      <c r="H39" s="30" t="s">
        <v>34</v>
      </c>
      <c r="I39" s="28"/>
      <c r="J39" s="31">
        <f>SUM(J30:J37)</f>
        <v>0</v>
      </c>
      <c r="K39" s="32"/>
      <c r="L39" s="11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1:31" s="12" customFormat="1" ht="14.4" customHeight="1" x14ac:dyDescent="0.2">
      <c r="A40" s="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11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4" spans="1:31" s="12" customFormat="1" ht="6.9" customHeight="1" x14ac:dyDescent="0.2">
      <c r="A44" s="9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11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</row>
    <row r="45" spans="1:31" s="12" customFormat="1" ht="24.9" customHeight="1" x14ac:dyDescent="0.2">
      <c r="A45" s="9"/>
      <c r="B45" s="10"/>
      <c r="C45" s="6" t="s">
        <v>35</v>
      </c>
      <c r="D45" s="9"/>
      <c r="E45" s="9"/>
      <c r="F45" s="9"/>
      <c r="G45" s="9"/>
      <c r="H45" s="9"/>
      <c r="I45" s="9"/>
      <c r="J45" s="9"/>
      <c r="K45" s="9"/>
      <c r="L45" s="11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</row>
    <row r="46" spans="1:31" s="12" customFormat="1" ht="6.9" customHeight="1" x14ac:dyDescent="0.2">
      <c r="A46" s="9"/>
      <c r="B46" s="10"/>
      <c r="C46" s="9"/>
      <c r="D46" s="9"/>
      <c r="E46" s="9"/>
      <c r="F46" s="9"/>
      <c r="G46" s="9"/>
      <c r="H46" s="9"/>
      <c r="I46" s="9"/>
      <c r="J46" s="9"/>
      <c r="K46" s="9"/>
      <c r="L46" s="11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</row>
    <row r="47" spans="1:31" s="12" customFormat="1" ht="12" customHeight="1" x14ac:dyDescent="0.2">
      <c r="A47" s="9"/>
      <c r="B47" s="10"/>
      <c r="C47" s="8" t="s">
        <v>6</v>
      </c>
      <c r="D47" s="9"/>
      <c r="E47" s="9"/>
      <c r="F47" s="9"/>
      <c r="G47" s="9"/>
      <c r="H47" s="9"/>
      <c r="I47" s="9"/>
      <c r="J47" s="9"/>
      <c r="K47" s="9"/>
      <c r="L47" s="11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</row>
    <row r="48" spans="1:31" s="12" customFormat="1" ht="16.5" customHeight="1" x14ac:dyDescent="0.2">
      <c r="A48" s="9"/>
      <c r="B48" s="10"/>
      <c r="C48" s="9"/>
      <c r="D48" s="9"/>
      <c r="E48" s="177" t="str">
        <f>E7</f>
        <v>INFRASTRUKTURA ZŠ CHOMUTOV - učebna řemesla -ZŠ Hornická 4387, Chomutov</v>
      </c>
      <c r="F48" s="178"/>
      <c r="G48" s="178"/>
      <c r="H48" s="178"/>
      <c r="I48" s="9"/>
      <c r="J48" s="9"/>
      <c r="K48" s="9"/>
      <c r="L48" s="11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47" s="12" customFormat="1" ht="12" customHeight="1" x14ac:dyDescent="0.2">
      <c r="A49" s="9"/>
      <c r="B49" s="10"/>
      <c r="C49" s="8" t="s">
        <v>7</v>
      </c>
      <c r="D49" s="9"/>
      <c r="E49" s="9"/>
      <c r="F49" s="9"/>
      <c r="G49" s="9"/>
      <c r="H49" s="9"/>
      <c r="I49" s="9"/>
      <c r="J49" s="9"/>
      <c r="K49" s="9"/>
      <c r="L49" s="11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47" s="12" customFormat="1" ht="16.5" customHeight="1" x14ac:dyDescent="0.2">
      <c r="A50" s="9"/>
      <c r="B50" s="10"/>
      <c r="C50" s="9"/>
      <c r="D50" s="9"/>
      <c r="E50" s="154" t="str">
        <f>E9</f>
        <v>SO 04.2-f - nábytek</v>
      </c>
      <c r="F50" s="176"/>
      <c r="G50" s="176"/>
      <c r="H50" s="176"/>
      <c r="I50" s="9"/>
      <c r="J50" s="9"/>
      <c r="K50" s="9"/>
      <c r="L50" s="11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47" s="12" customFormat="1" ht="6.9" customHeight="1" x14ac:dyDescent="0.2">
      <c r="A51" s="9"/>
      <c r="B51" s="10"/>
      <c r="C51" s="9"/>
      <c r="D51" s="9"/>
      <c r="E51" s="9"/>
      <c r="F51" s="9"/>
      <c r="G51" s="9"/>
      <c r="H51" s="9"/>
      <c r="I51" s="9"/>
      <c r="J51" s="9"/>
      <c r="K51" s="9"/>
      <c r="L51" s="11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</row>
    <row r="52" spans="1:47" s="12" customFormat="1" ht="12" customHeight="1" x14ac:dyDescent="0.2">
      <c r="A52" s="9"/>
      <c r="B52" s="10"/>
      <c r="C52" s="8" t="s">
        <v>12</v>
      </c>
      <c r="D52" s="9"/>
      <c r="E52" s="9"/>
      <c r="F52" s="13" t="str">
        <f>F12</f>
        <v xml:space="preserve"> </v>
      </c>
      <c r="G52" s="9"/>
      <c r="H52" s="9"/>
      <c r="I52" s="8" t="s">
        <v>14</v>
      </c>
      <c r="J52" s="14" t="str">
        <f>IF(J12="","",J12)</f>
        <v>2. 3. 2020</v>
      </c>
      <c r="K52" s="9"/>
      <c r="L52" s="11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</row>
    <row r="53" spans="1:47" s="12" customFormat="1" ht="6.9" customHeight="1" x14ac:dyDescent="0.2">
      <c r="A53" s="9"/>
      <c r="B53" s="10"/>
      <c r="C53" s="9"/>
      <c r="D53" s="9"/>
      <c r="E53" s="9"/>
      <c r="F53" s="9"/>
      <c r="G53" s="9"/>
      <c r="H53" s="9"/>
      <c r="I53" s="9"/>
      <c r="J53" s="9"/>
      <c r="K53" s="9"/>
      <c r="L53" s="11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</row>
    <row r="54" spans="1:47" s="12" customFormat="1" ht="25.65" customHeight="1" x14ac:dyDescent="0.2">
      <c r="A54" s="9"/>
      <c r="B54" s="10"/>
      <c r="C54" s="8" t="s">
        <v>15</v>
      </c>
      <c r="D54" s="9"/>
      <c r="E54" s="9"/>
      <c r="F54" s="13" t="str">
        <f>E15</f>
        <v>Statutární město Chomutov</v>
      </c>
      <c r="G54" s="9"/>
      <c r="H54" s="9"/>
      <c r="I54" s="8" t="s">
        <v>19</v>
      </c>
      <c r="J54" s="37" t="str">
        <f>E21</f>
        <v>KAP ATELIER s.r.o.</v>
      </c>
      <c r="K54" s="9"/>
      <c r="L54" s="11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</row>
    <row r="55" spans="1:47" s="12" customFormat="1" ht="25.65" customHeight="1" x14ac:dyDescent="0.2">
      <c r="A55" s="9"/>
      <c r="B55" s="10"/>
      <c r="C55" s="8" t="s">
        <v>18</v>
      </c>
      <c r="D55" s="9"/>
      <c r="E55" s="9"/>
      <c r="F55" s="13" t="str">
        <f>IF(E18="","",E18)</f>
        <v xml:space="preserve"> </v>
      </c>
      <c r="G55" s="9"/>
      <c r="H55" s="9"/>
      <c r="I55" s="8" t="s">
        <v>20</v>
      </c>
      <c r="J55" s="37" t="str">
        <f>E24</f>
        <v>ing. Kateřina Tumpachová</v>
      </c>
      <c r="K55" s="9"/>
      <c r="L55" s="11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</row>
    <row r="56" spans="1:47" s="12" customFormat="1" ht="10.35" customHeight="1" x14ac:dyDescent="0.2">
      <c r="A56" s="9"/>
      <c r="B56" s="10"/>
      <c r="C56" s="9"/>
      <c r="D56" s="9"/>
      <c r="E56" s="9"/>
      <c r="F56" s="9"/>
      <c r="G56" s="9"/>
      <c r="H56" s="9"/>
      <c r="I56" s="9"/>
      <c r="J56" s="9"/>
      <c r="K56" s="9"/>
      <c r="L56" s="1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47" s="12" customFormat="1" ht="29.25" customHeight="1" x14ac:dyDescent="0.2">
      <c r="A57" s="9"/>
      <c r="B57" s="10"/>
      <c r="C57" s="38" t="s">
        <v>36</v>
      </c>
      <c r="D57" s="26"/>
      <c r="E57" s="26"/>
      <c r="F57" s="26"/>
      <c r="G57" s="26"/>
      <c r="H57" s="26"/>
      <c r="I57" s="26"/>
      <c r="J57" s="39" t="s">
        <v>37</v>
      </c>
      <c r="K57" s="26"/>
      <c r="L57" s="11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47" s="12" customFormat="1" ht="10.35" customHeight="1" x14ac:dyDescent="0.2">
      <c r="A58" s="9"/>
      <c r="B58" s="10"/>
      <c r="C58" s="9"/>
      <c r="D58" s="9"/>
      <c r="E58" s="9"/>
      <c r="F58" s="9"/>
      <c r="G58" s="9"/>
      <c r="H58" s="9"/>
      <c r="I58" s="9"/>
      <c r="J58" s="9"/>
      <c r="K58" s="9"/>
      <c r="L58" s="11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47" s="12" customFormat="1" ht="22.95" customHeight="1" x14ac:dyDescent="0.2">
      <c r="A59" s="9"/>
      <c r="B59" s="10"/>
      <c r="C59" s="40" t="s">
        <v>38</v>
      </c>
      <c r="D59" s="9"/>
      <c r="E59" s="9"/>
      <c r="F59" s="9"/>
      <c r="G59" s="9"/>
      <c r="H59" s="9"/>
      <c r="I59" s="9"/>
      <c r="J59" s="21">
        <f>J81</f>
        <v>0</v>
      </c>
      <c r="K59" s="9"/>
      <c r="L59" s="11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U59" s="2" t="s">
        <v>39</v>
      </c>
    </row>
    <row r="60" spans="1:47" s="41" customFormat="1" ht="24.9" customHeight="1" x14ac:dyDescent="0.2">
      <c r="B60" s="42"/>
      <c r="D60" s="43" t="s">
        <v>40</v>
      </c>
      <c r="E60" s="44"/>
      <c r="F60" s="44"/>
      <c r="G60" s="44"/>
      <c r="H60" s="44"/>
      <c r="I60" s="44"/>
      <c r="J60" s="45">
        <f>J82</f>
        <v>0</v>
      </c>
      <c r="L60" s="42"/>
    </row>
    <row r="61" spans="1:47" s="46" customFormat="1" ht="19.95" customHeight="1" x14ac:dyDescent="0.2">
      <c r="B61" s="47"/>
      <c r="D61" s="48" t="s">
        <v>41</v>
      </c>
      <c r="E61" s="49"/>
      <c r="F61" s="49"/>
      <c r="G61" s="49"/>
      <c r="H61" s="49"/>
      <c r="I61" s="49"/>
      <c r="J61" s="50">
        <f>J83</f>
        <v>0</v>
      </c>
      <c r="L61" s="47"/>
    </row>
    <row r="62" spans="1:47" s="12" customFormat="1" ht="21.75" customHeight="1" x14ac:dyDescent="0.2">
      <c r="A62" s="9"/>
      <c r="B62" s="10"/>
      <c r="C62" s="9"/>
      <c r="D62" s="9"/>
      <c r="E62" s="9"/>
      <c r="F62" s="9"/>
      <c r="G62" s="9"/>
      <c r="H62" s="9"/>
      <c r="I62" s="9"/>
      <c r="J62" s="9"/>
      <c r="K62" s="9"/>
      <c r="L62" s="1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pans="1:47" s="12" customFormat="1" ht="6.9" customHeight="1" x14ac:dyDescent="0.2">
      <c r="A63" s="9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1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7" spans="1:31" s="12" customFormat="1" ht="6.9" customHeight="1" x14ac:dyDescent="0.2">
      <c r="A67" s="9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31" s="12" customFormat="1" ht="24.9" customHeight="1" x14ac:dyDescent="0.2">
      <c r="A68" s="9"/>
      <c r="B68" s="10"/>
      <c r="C68" s="6" t="s">
        <v>42</v>
      </c>
      <c r="D68" s="9"/>
      <c r="E68" s="9"/>
      <c r="F68" s="9"/>
      <c r="G68" s="9"/>
      <c r="H68" s="9"/>
      <c r="I68" s="9"/>
      <c r="J68" s="9"/>
      <c r="K68" s="9"/>
      <c r="L68" s="1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31" s="12" customFormat="1" ht="6.9" customHeight="1" x14ac:dyDescent="0.2">
      <c r="A69" s="9"/>
      <c r="B69" s="10"/>
      <c r="C69" s="9"/>
      <c r="D69" s="9"/>
      <c r="E69" s="9"/>
      <c r="F69" s="9"/>
      <c r="G69" s="9"/>
      <c r="H69" s="9"/>
      <c r="I69" s="9"/>
      <c r="J69" s="9"/>
      <c r="K69" s="9"/>
      <c r="L69" s="1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31" s="12" customFormat="1" ht="12" customHeight="1" x14ac:dyDescent="0.2">
      <c r="A70" s="9"/>
      <c r="B70" s="10"/>
      <c r="C70" s="8" t="s">
        <v>6</v>
      </c>
      <c r="D70" s="9"/>
      <c r="E70" s="9"/>
      <c r="F70" s="9"/>
      <c r="G70" s="9"/>
      <c r="H70" s="9"/>
      <c r="I70" s="9"/>
      <c r="J70" s="9"/>
      <c r="K70" s="9"/>
      <c r="L70" s="1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pans="1:31" s="12" customFormat="1" ht="16.5" customHeight="1" x14ac:dyDescent="0.2">
      <c r="A71" s="9"/>
      <c r="B71" s="10"/>
      <c r="C71" s="9"/>
      <c r="D71" s="9"/>
      <c r="E71" s="177" t="str">
        <f>E7</f>
        <v>INFRASTRUKTURA ZŠ CHOMUTOV - učebna řemesla -ZŠ Hornická 4387, Chomutov</v>
      </c>
      <c r="F71" s="178"/>
      <c r="G71" s="178"/>
      <c r="H71" s="178"/>
      <c r="I71" s="9"/>
      <c r="J71" s="9"/>
      <c r="K71" s="9"/>
      <c r="L71" s="1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pans="1:31" s="12" customFormat="1" ht="12" customHeight="1" x14ac:dyDescent="0.2">
      <c r="A72" s="9"/>
      <c r="B72" s="10"/>
      <c r="C72" s="8" t="s">
        <v>7</v>
      </c>
      <c r="D72" s="9"/>
      <c r="E72" s="9"/>
      <c r="F72" s="9"/>
      <c r="G72" s="9"/>
      <c r="H72" s="9"/>
      <c r="I72" s="9"/>
      <c r="J72" s="9"/>
      <c r="K72" s="9"/>
      <c r="L72" s="1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1:31" s="12" customFormat="1" ht="16.5" customHeight="1" x14ac:dyDescent="0.2">
      <c r="A73" s="9"/>
      <c r="B73" s="10"/>
      <c r="C73" s="9"/>
      <c r="D73" s="9"/>
      <c r="E73" s="154" t="str">
        <f>E9</f>
        <v>SO 04.2-f - nábytek</v>
      </c>
      <c r="F73" s="176"/>
      <c r="G73" s="176"/>
      <c r="H73" s="176"/>
      <c r="I73" s="9"/>
      <c r="J73" s="9"/>
      <c r="K73" s="9"/>
      <c r="L73" s="1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1:31" s="12" customFormat="1" ht="6.9" customHeight="1" x14ac:dyDescent="0.2">
      <c r="A74" s="9"/>
      <c r="B74" s="10"/>
      <c r="C74" s="9"/>
      <c r="D74" s="9"/>
      <c r="E74" s="9"/>
      <c r="F74" s="9"/>
      <c r="G74" s="9"/>
      <c r="H74" s="9"/>
      <c r="I74" s="9"/>
      <c r="J74" s="9"/>
      <c r="K74" s="9"/>
      <c r="L74" s="1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pans="1:31" s="12" customFormat="1" ht="12" customHeight="1" x14ac:dyDescent="0.2">
      <c r="A75" s="9"/>
      <c r="B75" s="10"/>
      <c r="C75" s="8" t="s">
        <v>12</v>
      </c>
      <c r="D75" s="9"/>
      <c r="E75" s="9"/>
      <c r="F75" s="13" t="str">
        <f>F12</f>
        <v xml:space="preserve"> </v>
      </c>
      <c r="G75" s="9"/>
      <c r="H75" s="9"/>
      <c r="I75" s="8" t="s">
        <v>14</v>
      </c>
      <c r="J75" s="14" t="str">
        <f>IF(J12="","",J12)</f>
        <v>2. 3. 2020</v>
      </c>
      <c r="K75" s="9"/>
      <c r="L75" s="1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pans="1:31" s="12" customFormat="1" ht="6.9" customHeight="1" x14ac:dyDescent="0.2">
      <c r="A76" s="9"/>
      <c r="B76" s="10"/>
      <c r="C76" s="9"/>
      <c r="D76" s="9"/>
      <c r="E76" s="9"/>
      <c r="F76" s="9"/>
      <c r="G76" s="9"/>
      <c r="H76" s="9"/>
      <c r="I76" s="9"/>
      <c r="J76" s="9"/>
      <c r="K76" s="9"/>
      <c r="L76" s="1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s="12" customFormat="1" ht="25.65" customHeight="1" x14ac:dyDescent="0.2">
      <c r="A77" s="9"/>
      <c r="B77" s="10"/>
      <c r="C77" s="8" t="s">
        <v>15</v>
      </c>
      <c r="D77" s="9"/>
      <c r="E77" s="9"/>
      <c r="F77" s="13" t="str">
        <f>E15</f>
        <v>Statutární město Chomutov</v>
      </c>
      <c r="G77" s="9"/>
      <c r="H77" s="9"/>
      <c r="I77" s="8" t="s">
        <v>19</v>
      </c>
      <c r="J77" s="37" t="str">
        <f>E21</f>
        <v>KAP ATELIER s.r.o.</v>
      </c>
      <c r="K77" s="9"/>
      <c r="L77" s="1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pans="1:31" s="12" customFormat="1" ht="25.65" customHeight="1" x14ac:dyDescent="0.2">
      <c r="A78" s="9"/>
      <c r="B78" s="10"/>
      <c r="C78" s="8" t="s">
        <v>18</v>
      </c>
      <c r="D78" s="9"/>
      <c r="E78" s="9"/>
      <c r="F78" s="13" t="str">
        <f>IF(E18="","",E18)</f>
        <v xml:space="preserve"> </v>
      </c>
      <c r="G78" s="9"/>
      <c r="H78" s="9"/>
      <c r="I78" s="8" t="s">
        <v>20</v>
      </c>
      <c r="J78" s="37" t="str">
        <f>E24</f>
        <v>ing. Kateřina Tumpachová</v>
      </c>
      <c r="K78" s="9"/>
      <c r="L78" s="1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pans="1:31" s="12" customFormat="1" ht="10.35" customHeight="1" x14ac:dyDescent="0.2">
      <c r="A79" s="9"/>
      <c r="B79" s="10"/>
      <c r="C79" s="9"/>
      <c r="D79" s="9"/>
      <c r="E79" s="9"/>
      <c r="F79" s="9"/>
      <c r="G79" s="9"/>
      <c r="H79" s="9"/>
      <c r="I79" s="9"/>
      <c r="J79" s="9"/>
      <c r="K79" s="9"/>
      <c r="L79" s="11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1:31" s="60" customFormat="1" ht="29.25" customHeight="1" x14ac:dyDescent="0.2">
      <c r="A80" s="51"/>
      <c r="B80" s="52"/>
      <c r="C80" s="53" t="s">
        <v>43</v>
      </c>
      <c r="D80" s="54" t="s">
        <v>44</v>
      </c>
      <c r="E80" s="54" t="s">
        <v>45</v>
      </c>
      <c r="F80" s="54" t="s">
        <v>46</v>
      </c>
      <c r="G80" s="54" t="s">
        <v>47</v>
      </c>
      <c r="H80" s="54" t="s">
        <v>48</v>
      </c>
      <c r="I80" s="54" t="s">
        <v>49</v>
      </c>
      <c r="J80" s="54" t="s">
        <v>37</v>
      </c>
      <c r="K80" s="55" t="s">
        <v>50</v>
      </c>
      <c r="L80" s="56"/>
      <c r="M80" s="57" t="s">
        <v>10</v>
      </c>
      <c r="N80" s="58" t="s">
        <v>26</v>
      </c>
      <c r="O80" s="58" t="s">
        <v>51</v>
      </c>
      <c r="P80" s="58" t="s">
        <v>52</v>
      </c>
      <c r="Q80" s="58" t="s">
        <v>53</v>
      </c>
      <c r="R80" s="58" t="s">
        <v>54</v>
      </c>
      <c r="S80" s="58" t="s">
        <v>55</v>
      </c>
      <c r="T80" s="59" t="s">
        <v>56</v>
      </c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</row>
    <row r="81" spans="1:65" s="12" customFormat="1" ht="22.95" customHeight="1" x14ac:dyDescent="0.3">
      <c r="A81" s="9"/>
      <c r="B81" s="10"/>
      <c r="C81" s="61" t="s">
        <v>57</v>
      </c>
      <c r="D81" s="9"/>
      <c r="E81" s="9"/>
      <c r="F81" s="9"/>
      <c r="G81" s="9"/>
      <c r="H81" s="9"/>
      <c r="I81" s="9"/>
      <c r="J81" s="62">
        <f>BK81</f>
        <v>0</v>
      </c>
      <c r="K81" s="9"/>
      <c r="L81" s="10"/>
      <c r="M81" s="63"/>
      <c r="N81" s="64"/>
      <c r="O81" s="19"/>
      <c r="P81" s="65">
        <f>P82</f>
        <v>0</v>
      </c>
      <c r="Q81" s="19"/>
      <c r="R81" s="65">
        <f>R82</f>
        <v>0</v>
      </c>
      <c r="S81" s="19"/>
      <c r="T81" s="66">
        <f>T82</f>
        <v>0</v>
      </c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T81" s="2" t="s">
        <v>58</v>
      </c>
      <c r="AU81" s="2" t="s">
        <v>39</v>
      </c>
      <c r="BK81" s="67">
        <f>BK82</f>
        <v>0</v>
      </c>
    </row>
    <row r="82" spans="1:65" s="68" customFormat="1" ht="25.95" customHeight="1" x14ac:dyDescent="0.25">
      <c r="B82" s="69"/>
      <c r="D82" s="70" t="s">
        <v>58</v>
      </c>
      <c r="E82" s="71" t="s">
        <v>59</v>
      </c>
      <c r="F82" s="71" t="s">
        <v>60</v>
      </c>
      <c r="J82" s="72">
        <f>BK82</f>
        <v>0</v>
      </c>
      <c r="L82" s="69"/>
      <c r="M82" s="73"/>
      <c r="N82" s="74"/>
      <c r="O82" s="74"/>
      <c r="P82" s="75">
        <f>P83</f>
        <v>0</v>
      </c>
      <c r="Q82" s="74"/>
      <c r="R82" s="75">
        <f>R83</f>
        <v>0</v>
      </c>
      <c r="S82" s="74"/>
      <c r="T82" s="76">
        <f>T83</f>
        <v>0</v>
      </c>
      <c r="AR82" s="70" t="s">
        <v>61</v>
      </c>
      <c r="AT82" s="77" t="s">
        <v>58</v>
      </c>
      <c r="AU82" s="77" t="s">
        <v>62</v>
      </c>
      <c r="AY82" s="70" t="s">
        <v>63</v>
      </c>
      <c r="BK82" s="78">
        <f>BK83</f>
        <v>0</v>
      </c>
    </row>
    <row r="83" spans="1:65" s="68" customFormat="1" ht="22.95" customHeight="1" x14ac:dyDescent="0.25">
      <c r="B83" s="69"/>
      <c r="D83" s="70" t="s">
        <v>58</v>
      </c>
      <c r="E83" s="79" t="s">
        <v>64</v>
      </c>
      <c r="F83" s="79" t="s">
        <v>65</v>
      </c>
      <c r="J83" s="80">
        <f>BK83</f>
        <v>0</v>
      </c>
      <c r="L83" s="69"/>
      <c r="M83" s="73"/>
      <c r="N83" s="74"/>
      <c r="O83" s="74"/>
      <c r="P83" s="75">
        <f>SUM(P84:P93)</f>
        <v>0</v>
      </c>
      <c r="Q83" s="74"/>
      <c r="R83" s="75">
        <f>SUM(R84:R93)</f>
        <v>0</v>
      </c>
      <c r="S83" s="74"/>
      <c r="T83" s="76">
        <f>SUM(T84:T93)</f>
        <v>0</v>
      </c>
      <c r="AR83" s="70" t="s">
        <v>61</v>
      </c>
      <c r="AT83" s="77" t="s">
        <v>58</v>
      </c>
      <c r="AU83" s="77" t="s">
        <v>61</v>
      </c>
      <c r="AY83" s="70" t="s">
        <v>63</v>
      </c>
      <c r="BK83" s="78">
        <f>SUM(BK84:BK93)</f>
        <v>0</v>
      </c>
    </row>
    <row r="84" spans="1:65" s="12" customFormat="1" ht="21.75" customHeight="1" x14ac:dyDescent="0.2">
      <c r="A84" s="9"/>
      <c r="B84" s="81"/>
      <c r="C84" s="82" t="s">
        <v>61</v>
      </c>
      <c r="D84" s="82" t="s">
        <v>66</v>
      </c>
      <c r="E84" s="83" t="s">
        <v>67</v>
      </c>
      <c r="F84" s="84" t="s">
        <v>68</v>
      </c>
      <c r="G84" s="85" t="s">
        <v>69</v>
      </c>
      <c r="H84" s="86">
        <v>3</v>
      </c>
      <c r="I84" s="87">
        <v>0</v>
      </c>
      <c r="J84" s="87">
        <f t="shared" ref="J84:J93" si="0">ROUND(I84*H84,2)</f>
        <v>0</v>
      </c>
      <c r="K84" s="84" t="s">
        <v>70</v>
      </c>
      <c r="L84" s="10"/>
      <c r="M84" s="88" t="s">
        <v>10</v>
      </c>
      <c r="N84" s="89" t="s">
        <v>27</v>
      </c>
      <c r="O84" s="90">
        <v>0</v>
      </c>
      <c r="P84" s="90">
        <f t="shared" ref="P84:P93" si="1">O84*H84</f>
        <v>0</v>
      </c>
      <c r="Q84" s="90">
        <v>0</v>
      </c>
      <c r="R84" s="90">
        <f t="shared" ref="R84:R93" si="2">Q84*H84</f>
        <v>0</v>
      </c>
      <c r="S84" s="90">
        <v>0</v>
      </c>
      <c r="T84" s="91">
        <f t="shared" ref="T84:T93" si="3">S84*H84</f>
        <v>0</v>
      </c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R84" s="92" t="s">
        <v>71</v>
      </c>
      <c r="AT84" s="92" t="s">
        <v>66</v>
      </c>
      <c r="AU84" s="92" t="s">
        <v>2</v>
      </c>
      <c r="AY84" s="2" t="s">
        <v>63</v>
      </c>
      <c r="BE84" s="93">
        <f t="shared" ref="BE84:BE93" si="4">IF(N84="základní",J84,0)</f>
        <v>0</v>
      </c>
      <c r="BF84" s="93">
        <f t="shared" ref="BF84:BF93" si="5">IF(N84="snížená",J84,0)</f>
        <v>0</v>
      </c>
      <c r="BG84" s="93">
        <f t="shared" ref="BG84:BG93" si="6">IF(N84="zákl. přenesená",J84,0)</f>
        <v>0</v>
      </c>
      <c r="BH84" s="93">
        <f t="shared" ref="BH84:BH93" si="7">IF(N84="sníž. přenesená",J84,0)</f>
        <v>0</v>
      </c>
      <c r="BI84" s="93">
        <f t="shared" ref="BI84:BI93" si="8">IF(N84="nulová",J84,0)</f>
        <v>0</v>
      </c>
      <c r="BJ84" s="2" t="s">
        <v>61</v>
      </c>
      <c r="BK84" s="93">
        <f t="shared" ref="BK84:BK93" si="9">ROUND(I84*H84,2)</f>
        <v>0</v>
      </c>
      <c r="BL84" s="2" t="s">
        <v>71</v>
      </c>
      <c r="BM84" s="92" t="s">
        <v>72</v>
      </c>
    </row>
    <row r="85" spans="1:65" s="12" customFormat="1" ht="21.75" customHeight="1" x14ac:dyDescent="0.2">
      <c r="A85" s="9"/>
      <c r="B85" s="81"/>
      <c r="C85" s="82" t="s">
        <v>2</v>
      </c>
      <c r="D85" s="82" t="s">
        <v>66</v>
      </c>
      <c r="E85" s="83" t="s">
        <v>73</v>
      </c>
      <c r="F85" s="84" t="s">
        <v>74</v>
      </c>
      <c r="G85" s="85" t="s">
        <v>69</v>
      </c>
      <c r="H85" s="86">
        <v>1</v>
      </c>
      <c r="I85" s="87">
        <v>0</v>
      </c>
      <c r="J85" s="87">
        <f t="shared" si="0"/>
        <v>0</v>
      </c>
      <c r="K85" s="84" t="s">
        <v>70</v>
      </c>
      <c r="L85" s="10"/>
      <c r="M85" s="88" t="s">
        <v>10</v>
      </c>
      <c r="N85" s="89" t="s">
        <v>27</v>
      </c>
      <c r="O85" s="90">
        <v>0</v>
      </c>
      <c r="P85" s="90">
        <f t="shared" si="1"/>
        <v>0</v>
      </c>
      <c r="Q85" s="90">
        <v>0</v>
      </c>
      <c r="R85" s="90">
        <f t="shared" si="2"/>
        <v>0</v>
      </c>
      <c r="S85" s="90">
        <v>0</v>
      </c>
      <c r="T85" s="91">
        <f t="shared" si="3"/>
        <v>0</v>
      </c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R85" s="92" t="s">
        <v>71</v>
      </c>
      <c r="AT85" s="92" t="s">
        <v>66</v>
      </c>
      <c r="AU85" s="92" t="s">
        <v>2</v>
      </c>
      <c r="AY85" s="2" t="s">
        <v>63</v>
      </c>
      <c r="BE85" s="93">
        <f t="shared" si="4"/>
        <v>0</v>
      </c>
      <c r="BF85" s="93">
        <f t="shared" si="5"/>
        <v>0</v>
      </c>
      <c r="BG85" s="93">
        <f t="shared" si="6"/>
        <v>0</v>
      </c>
      <c r="BH85" s="93">
        <f t="shared" si="7"/>
        <v>0</v>
      </c>
      <c r="BI85" s="93">
        <f t="shared" si="8"/>
        <v>0</v>
      </c>
      <c r="BJ85" s="2" t="s">
        <v>61</v>
      </c>
      <c r="BK85" s="93">
        <f t="shared" si="9"/>
        <v>0</v>
      </c>
      <c r="BL85" s="2" t="s">
        <v>71</v>
      </c>
      <c r="BM85" s="92" t="s">
        <v>75</v>
      </c>
    </row>
    <row r="86" spans="1:65" s="12" customFormat="1" ht="21.75" customHeight="1" x14ac:dyDescent="0.2">
      <c r="A86" s="9"/>
      <c r="B86" s="81"/>
      <c r="C86" s="82" t="s">
        <v>76</v>
      </c>
      <c r="D86" s="82" t="s">
        <v>66</v>
      </c>
      <c r="E86" s="83" t="s">
        <v>77</v>
      </c>
      <c r="F86" s="84" t="s">
        <v>78</v>
      </c>
      <c r="G86" s="85" t="s">
        <v>69</v>
      </c>
      <c r="H86" s="86">
        <v>2</v>
      </c>
      <c r="I86" s="87">
        <v>0</v>
      </c>
      <c r="J86" s="87">
        <f t="shared" si="0"/>
        <v>0</v>
      </c>
      <c r="K86" s="84" t="s">
        <v>70</v>
      </c>
      <c r="L86" s="10"/>
      <c r="M86" s="88" t="s">
        <v>10</v>
      </c>
      <c r="N86" s="89" t="s">
        <v>27</v>
      </c>
      <c r="O86" s="90">
        <v>0</v>
      </c>
      <c r="P86" s="90">
        <f t="shared" si="1"/>
        <v>0</v>
      </c>
      <c r="Q86" s="90">
        <v>0</v>
      </c>
      <c r="R86" s="90">
        <f t="shared" si="2"/>
        <v>0</v>
      </c>
      <c r="S86" s="90">
        <v>0</v>
      </c>
      <c r="T86" s="91">
        <f t="shared" si="3"/>
        <v>0</v>
      </c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R86" s="92" t="s">
        <v>71</v>
      </c>
      <c r="AT86" s="92" t="s">
        <v>66</v>
      </c>
      <c r="AU86" s="92" t="s">
        <v>2</v>
      </c>
      <c r="AY86" s="2" t="s">
        <v>63</v>
      </c>
      <c r="BE86" s="93">
        <f t="shared" si="4"/>
        <v>0</v>
      </c>
      <c r="BF86" s="93">
        <f t="shared" si="5"/>
        <v>0</v>
      </c>
      <c r="BG86" s="93">
        <f t="shared" si="6"/>
        <v>0</v>
      </c>
      <c r="BH86" s="93">
        <f t="shared" si="7"/>
        <v>0</v>
      </c>
      <c r="BI86" s="93">
        <f t="shared" si="8"/>
        <v>0</v>
      </c>
      <c r="BJ86" s="2" t="s">
        <v>61</v>
      </c>
      <c r="BK86" s="93">
        <f t="shared" si="9"/>
        <v>0</v>
      </c>
      <c r="BL86" s="2" t="s">
        <v>71</v>
      </c>
      <c r="BM86" s="92" t="s">
        <v>79</v>
      </c>
    </row>
    <row r="87" spans="1:65" s="12" customFormat="1" ht="21.75" customHeight="1" x14ac:dyDescent="0.2">
      <c r="A87" s="9"/>
      <c r="B87" s="81"/>
      <c r="C87" s="82" t="s">
        <v>71</v>
      </c>
      <c r="D87" s="82" t="s">
        <v>66</v>
      </c>
      <c r="E87" s="83" t="s">
        <v>80</v>
      </c>
      <c r="F87" s="84" t="s">
        <v>81</v>
      </c>
      <c r="G87" s="85" t="s">
        <v>69</v>
      </c>
      <c r="H87" s="86">
        <v>3</v>
      </c>
      <c r="I87" s="87">
        <v>0</v>
      </c>
      <c r="J87" s="87">
        <f t="shared" si="0"/>
        <v>0</v>
      </c>
      <c r="K87" s="84" t="s">
        <v>70</v>
      </c>
      <c r="L87" s="10"/>
      <c r="M87" s="88" t="s">
        <v>10</v>
      </c>
      <c r="N87" s="89" t="s">
        <v>27</v>
      </c>
      <c r="O87" s="90">
        <v>0</v>
      </c>
      <c r="P87" s="90">
        <f t="shared" si="1"/>
        <v>0</v>
      </c>
      <c r="Q87" s="90">
        <v>0</v>
      </c>
      <c r="R87" s="90">
        <f t="shared" si="2"/>
        <v>0</v>
      </c>
      <c r="S87" s="90">
        <v>0</v>
      </c>
      <c r="T87" s="91">
        <f t="shared" si="3"/>
        <v>0</v>
      </c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R87" s="92" t="s">
        <v>71</v>
      </c>
      <c r="AT87" s="92" t="s">
        <v>66</v>
      </c>
      <c r="AU87" s="92" t="s">
        <v>2</v>
      </c>
      <c r="AY87" s="2" t="s">
        <v>63</v>
      </c>
      <c r="BE87" s="93">
        <f t="shared" si="4"/>
        <v>0</v>
      </c>
      <c r="BF87" s="93">
        <f t="shared" si="5"/>
        <v>0</v>
      </c>
      <c r="BG87" s="93">
        <f t="shared" si="6"/>
        <v>0</v>
      </c>
      <c r="BH87" s="93">
        <f t="shared" si="7"/>
        <v>0</v>
      </c>
      <c r="BI87" s="93">
        <f t="shared" si="8"/>
        <v>0</v>
      </c>
      <c r="BJ87" s="2" t="s">
        <v>61</v>
      </c>
      <c r="BK87" s="93">
        <f t="shared" si="9"/>
        <v>0</v>
      </c>
      <c r="BL87" s="2" t="s">
        <v>71</v>
      </c>
      <c r="BM87" s="92" t="s">
        <v>82</v>
      </c>
    </row>
    <row r="88" spans="1:65" s="12" customFormat="1" ht="21.75" customHeight="1" x14ac:dyDescent="0.2">
      <c r="A88" s="9"/>
      <c r="B88" s="81"/>
      <c r="C88" s="82" t="s">
        <v>83</v>
      </c>
      <c r="D88" s="82" t="s">
        <v>66</v>
      </c>
      <c r="E88" s="83" t="s">
        <v>84</v>
      </c>
      <c r="F88" s="84" t="s">
        <v>85</v>
      </c>
      <c r="G88" s="85" t="s">
        <v>69</v>
      </c>
      <c r="H88" s="86">
        <v>2</v>
      </c>
      <c r="I88" s="87">
        <v>0</v>
      </c>
      <c r="J88" s="87">
        <f t="shared" si="0"/>
        <v>0</v>
      </c>
      <c r="K88" s="84" t="s">
        <v>70</v>
      </c>
      <c r="L88" s="10"/>
      <c r="M88" s="88" t="s">
        <v>10</v>
      </c>
      <c r="N88" s="89" t="s">
        <v>27</v>
      </c>
      <c r="O88" s="90">
        <v>0</v>
      </c>
      <c r="P88" s="90">
        <f t="shared" si="1"/>
        <v>0</v>
      </c>
      <c r="Q88" s="90">
        <v>0</v>
      </c>
      <c r="R88" s="90">
        <f t="shared" si="2"/>
        <v>0</v>
      </c>
      <c r="S88" s="90">
        <v>0</v>
      </c>
      <c r="T88" s="91">
        <f t="shared" si="3"/>
        <v>0</v>
      </c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R88" s="92" t="s">
        <v>71</v>
      </c>
      <c r="AT88" s="92" t="s">
        <v>66</v>
      </c>
      <c r="AU88" s="92" t="s">
        <v>2</v>
      </c>
      <c r="AY88" s="2" t="s">
        <v>63</v>
      </c>
      <c r="BE88" s="93">
        <f t="shared" si="4"/>
        <v>0</v>
      </c>
      <c r="BF88" s="93">
        <f t="shared" si="5"/>
        <v>0</v>
      </c>
      <c r="BG88" s="93">
        <f t="shared" si="6"/>
        <v>0</v>
      </c>
      <c r="BH88" s="93">
        <f t="shared" si="7"/>
        <v>0</v>
      </c>
      <c r="BI88" s="93">
        <f t="shared" si="8"/>
        <v>0</v>
      </c>
      <c r="BJ88" s="2" t="s">
        <v>61</v>
      </c>
      <c r="BK88" s="93">
        <f t="shared" si="9"/>
        <v>0</v>
      </c>
      <c r="BL88" s="2" t="s">
        <v>71</v>
      </c>
      <c r="BM88" s="92" t="s">
        <v>86</v>
      </c>
    </row>
    <row r="89" spans="1:65" s="12" customFormat="1" ht="33" customHeight="1" x14ac:dyDescent="0.2">
      <c r="A89" s="9"/>
      <c r="B89" s="81"/>
      <c r="C89" s="82" t="s">
        <v>87</v>
      </c>
      <c r="D89" s="82" t="s">
        <v>66</v>
      </c>
      <c r="E89" s="83" t="s">
        <v>88</v>
      </c>
      <c r="F89" s="84" t="s">
        <v>89</v>
      </c>
      <c r="G89" s="85" t="s">
        <v>69</v>
      </c>
      <c r="H89" s="86">
        <v>8</v>
      </c>
      <c r="I89" s="87">
        <v>0</v>
      </c>
      <c r="J89" s="87">
        <f t="shared" si="0"/>
        <v>0</v>
      </c>
      <c r="K89" s="84" t="s">
        <v>70</v>
      </c>
      <c r="L89" s="10"/>
      <c r="M89" s="88" t="s">
        <v>10</v>
      </c>
      <c r="N89" s="89" t="s">
        <v>27</v>
      </c>
      <c r="O89" s="90">
        <v>0</v>
      </c>
      <c r="P89" s="90">
        <f t="shared" si="1"/>
        <v>0</v>
      </c>
      <c r="Q89" s="90">
        <v>0</v>
      </c>
      <c r="R89" s="90">
        <f t="shared" si="2"/>
        <v>0</v>
      </c>
      <c r="S89" s="90">
        <v>0</v>
      </c>
      <c r="T89" s="91">
        <f t="shared" si="3"/>
        <v>0</v>
      </c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R89" s="92" t="s">
        <v>71</v>
      </c>
      <c r="AT89" s="92" t="s">
        <v>66</v>
      </c>
      <c r="AU89" s="92" t="s">
        <v>2</v>
      </c>
      <c r="AY89" s="2" t="s">
        <v>63</v>
      </c>
      <c r="BE89" s="93">
        <f t="shared" si="4"/>
        <v>0</v>
      </c>
      <c r="BF89" s="93">
        <f t="shared" si="5"/>
        <v>0</v>
      </c>
      <c r="BG89" s="93">
        <f t="shared" si="6"/>
        <v>0</v>
      </c>
      <c r="BH89" s="93">
        <f t="shared" si="7"/>
        <v>0</v>
      </c>
      <c r="BI89" s="93">
        <f t="shared" si="8"/>
        <v>0</v>
      </c>
      <c r="BJ89" s="2" t="s">
        <v>61</v>
      </c>
      <c r="BK89" s="93">
        <f t="shared" si="9"/>
        <v>0</v>
      </c>
      <c r="BL89" s="2" t="s">
        <v>71</v>
      </c>
      <c r="BM89" s="92" t="s">
        <v>90</v>
      </c>
    </row>
    <row r="90" spans="1:65" s="12" customFormat="1" ht="33" customHeight="1" x14ac:dyDescent="0.2">
      <c r="A90" s="9"/>
      <c r="B90" s="81"/>
      <c r="C90" s="82" t="s">
        <v>91</v>
      </c>
      <c r="D90" s="82" t="s">
        <v>66</v>
      </c>
      <c r="E90" s="83" t="s">
        <v>92</v>
      </c>
      <c r="F90" s="84" t="s">
        <v>93</v>
      </c>
      <c r="G90" s="85" t="s">
        <v>69</v>
      </c>
      <c r="H90" s="86">
        <v>4</v>
      </c>
      <c r="I90" s="87">
        <v>0</v>
      </c>
      <c r="J90" s="87">
        <f t="shared" si="0"/>
        <v>0</v>
      </c>
      <c r="K90" s="84" t="s">
        <v>70</v>
      </c>
      <c r="L90" s="10"/>
      <c r="M90" s="88" t="s">
        <v>10</v>
      </c>
      <c r="N90" s="89" t="s">
        <v>27</v>
      </c>
      <c r="O90" s="90">
        <v>0</v>
      </c>
      <c r="P90" s="90">
        <f t="shared" si="1"/>
        <v>0</v>
      </c>
      <c r="Q90" s="90">
        <v>0</v>
      </c>
      <c r="R90" s="90">
        <f t="shared" si="2"/>
        <v>0</v>
      </c>
      <c r="S90" s="90">
        <v>0</v>
      </c>
      <c r="T90" s="91">
        <f t="shared" si="3"/>
        <v>0</v>
      </c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R90" s="92" t="s">
        <v>71</v>
      </c>
      <c r="AT90" s="92" t="s">
        <v>66</v>
      </c>
      <c r="AU90" s="92" t="s">
        <v>2</v>
      </c>
      <c r="AY90" s="2" t="s">
        <v>63</v>
      </c>
      <c r="BE90" s="93">
        <f t="shared" si="4"/>
        <v>0</v>
      </c>
      <c r="BF90" s="93">
        <f t="shared" si="5"/>
        <v>0</v>
      </c>
      <c r="BG90" s="93">
        <f t="shared" si="6"/>
        <v>0</v>
      </c>
      <c r="BH90" s="93">
        <f t="shared" si="7"/>
        <v>0</v>
      </c>
      <c r="BI90" s="93">
        <f t="shared" si="8"/>
        <v>0</v>
      </c>
      <c r="BJ90" s="2" t="s">
        <v>61</v>
      </c>
      <c r="BK90" s="93">
        <f t="shared" si="9"/>
        <v>0</v>
      </c>
      <c r="BL90" s="2" t="s">
        <v>71</v>
      </c>
      <c r="BM90" s="92" t="s">
        <v>94</v>
      </c>
    </row>
    <row r="91" spans="1:65" s="12" customFormat="1" ht="44.25" customHeight="1" x14ac:dyDescent="0.2">
      <c r="A91" s="9"/>
      <c r="B91" s="81"/>
      <c r="C91" s="82" t="s">
        <v>95</v>
      </c>
      <c r="D91" s="82" t="s">
        <v>66</v>
      </c>
      <c r="E91" s="83" t="s">
        <v>96</v>
      </c>
      <c r="F91" s="84" t="s">
        <v>97</v>
      </c>
      <c r="G91" s="85" t="s">
        <v>69</v>
      </c>
      <c r="H91" s="86">
        <v>1</v>
      </c>
      <c r="I91" s="87">
        <v>0</v>
      </c>
      <c r="J91" s="87">
        <f t="shared" si="0"/>
        <v>0</v>
      </c>
      <c r="K91" s="84" t="s">
        <v>70</v>
      </c>
      <c r="L91" s="10"/>
      <c r="M91" s="88" t="s">
        <v>10</v>
      </c>
      <c r="N91" s="89" t="s">
        <v>27</v>
      </c>
      <c r="O91" s="90">
        <v>0</v>
      </c>
      <c r="P91" s="90">
        <f t="shared" si="1"/>
        <v>0</v>
      </c>
      <c r="Q91" s="90">
        <v>0</v>
      </c>
      <c r="R91" s="90">
        <f t="shared" si="2"/>
        <v>0</v>
      </c>
      <c r="S91" s="90">
        <v>0</v>
      </c>
      <c r="T91" s="91">
        <f t="shared" si="3"/>
        <v>0</v>
      </c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R91" s="92" t="s">
        <v>71</v>
      </c>
      <c r="AT91" s="92" t="s">
        <v>66</v>
      </c>
      <c r="AU91" s="92" t="s">
        <v>2</v>
      </c>
      <c r="AY91" s="2" t="s">
        <v>63</v>
      </c>
      <c r="BE91" s="93">
        <f t="shared" si="4"/>
        <v>0</v>
      </c>
      <c r="BF91" s="93">
        <f t="shared" si="5"/>
        <v>0</v>
      </c>
      <c r="BG91" s="93">
        <f t="shared" si="6"/>
        <v>0</v>
      </c>
      <c r="BH91" s="93">
        <f t="shared" si="7"/>
        <v>0</v>
      </c>
      <c r="BI91" s="93">
        <f t="shared" si="8"/>
        <v>0</v>
      </c>
      <c r="BJ91" s="2" t="s">
        <v>61</v>
      </c>
      <c r="BK91" s="93">
        <f t="shared" si="9"/>
        <v>0</v>
      </c>
      <c r="BL91" s="2" t="s">
        <v>71</v>
      </c>
      <c r="BM91" s="92" t="s">
        <v>98</v>
      </c>
    </row>
    <row r="92" spans="1:65" s="12" customFormat="1" ht="21.75" customHeight="1" x14ac:dyDescent="0.2">
      <c r="A92" s="9"/>
      <c r="B92" s="81"/>
      <c r="C92" s="82" t="s">
        <v>100</v>
      </c>
      <c r="D92" s="82" t="s">
        <v>66</v>
      </c>
      <c r="E92" s="83" t="s">
        <v>101</v>
      </c>
      <c r="F92" s="84" t="s">
        <v>102</v>
      </c>
      <c r="G92" s="85" t="s">
        <v>69</v>
      </c>
      <c r="H92" s="86">
        <v>20</v>
      </c>
      <c r="I92" s="87">
        <v>0</v>
      </c>
      <c r="J92" s="87">
        <f t="shared" si="0"/>
        <v>0</v>
      </c>
      <c r="K92" s="84" t="s">
        <v>70</v>
      </c>
      <c r="L92" s="10"/>
      <c r="M92" s="88" t="s">
        <v>10</v>
      </c>
      <c r="N92" s="89" t="s">
        <v>27</v>
      </c>
      <c r="O92" s="90">
        <v>0</v>
      </c>
      <c r="P92" s="90">
        <f t="shared" si="1"/>
        <v>0</v>
      </c>
      <c r="Q92" s="90">
        <v>0</v>
      </c>
      <c r="R92" s="90">
        <f t="shared" si="2"/>
        <v>0</v>
      </c>
      <c r="S92" s="90">
        <v>0</v>
      </c>
      <c r="T92" s="91">
        <f t="shared" si="3"/>
        <v>0</v>
      </c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R92" s="92" t="s">
        <v>71</v>
      </c>
      <c r="AT92" s="92" t="s">
        <v>66</v>
      </c>
      <c r="AU92" s="92" t="s">
        <v>2</v>
      </c>
      <c r="AY92" s="2" t="s">
        <v>63</v>
      </c>
      <c r="BE92" s="93">
        <f t="shared" si="4"/>
        <v>0</v>
      </c>
      <c r="BF92" s="93">
        <f t="shared" si="5"/>
        <v>0</v>
      </c>
      <c r="BG92" s="93">
        <f t="shared" si="6"/>
        <v>0</v>
      </c>
      <c r="BH92" s="93">
        <f t="shared" si="7"/>
        <v>0</v>
      </c>
      <c r="BI92" s="93">
        <f t="shared" si="8"/>
        <v>0</v>
      </c>
      <c r="BJ92" s="2" t="s">
        <v>61</v>
      </c>
      <c r="BK92" s="93">
        <f t="shared" si="9"/>
        <v>0</v>
      </c>
      <c r="BL92" s="2" t="s">
        <v>71</v>
      </c>
      <c r="BM92" s="92" t="s">
        <v>103</v>
      </c>
    </row>
    <row r="93" spans="1:65" s="12" customFormat="1" ht="21.75" customHeight="1" x14ac:dyDescent="0.2">
      <c r="A93" s="9"/>
      <c r="B93" s="81"/>
      <c r="C93" s="82" t="s">
        <v>104</v>
      </c>
      <c r="D93" s="82" t="s">
        <v>66</v>
      </c>
      <c r="E93" s="83" t="s">
        <v>105</v>
      </c>
      <c r="F93" s="84" t="s">
        <v>106</v>
      </c>
      <c r="G93" s="85" t="s">
        <v>69</v>
      </c>
      <c r="H93" s="86">
        <v>1</v>
      </c>
      <c r="I93" s="87">
        <v>0</v>
      </c>
      <c r="J93" s="87">
        <f t="shared" si="0"/>
        <v>0</v>
      </c>
      <c r="K93" s="84" t="s">
        <v>70</v>
      </c>
      <c r="L93" s="10"/>
      <c r="M93" s="94" t="s">
        <v>10</v>
      </c>
      <c r="N93" s="95" t="s">
        <v>27</v>
      </c>
      <c r="O93" s="96">
        <v>0</v>
      </c>
      <c r="P93" s="96">
        <f t="shared" si="1"/>
        <v>0</v>
      </c>
      <c r="Q93" s="96">
        <v>0</v>
      </c>
      <c r="R93" s="96">
        <f t="shared" si="2"/>
        <v>0</v>
      </c>
      <c r="S93" s="96">
        <v>0</v>
      </c>
      <c r="T93" s="97">
        <f t="shared" si="3"/>
        <v>0</v>
      </c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R93" s="92" t="s">
        <v>71</v>
      </c>
      <c r="AT93" s="92" t="s">
        <v>66</v>
      </c>
      <c r="AU93" s="92" t="s">
        <v>2</v>
      </c>
      <c r="AY93" s="2" t="s">
        <v>63</v>
      </c>
      <c r="BE93" s="93">
        <f t="shared" si="4"/>
        <v>0</v>
      </c>
      <c r="BF93" s="93">
        <f t="shared" si="5"/>
        <v>0</v>
      </c>
      <c r="BG93" s="93">
        <f t="shared" si="6"/>
        <v>0</v>
      </c>
      <c r="BH93" s="93">
        <f t="shared" si="7"/>
        <v>0</v>
      </c>
      <c r="BI93" s="93">
        <f t="shared" si="8"/>
        <v>0</v>
      </c>
      <c r="BJ93" s="2" t="s">
        <v>61</v>
      </c>
      <c r="BK93" s="93">
        <f t="shared" si="9"/>
        <v>0</v>
      </c>
      <c r="BL93" s="2" t="s">
        <v>71</v>
      </c>
      <c r="BM93" s="92" t="s">
        <v>107</v>
      </c>
    </row>
    <row r="94" spans="1:65" s="12" customFormat="1" ht="6.9" customHeight="1" x14ac:dyDescent="0.2">
      <c r="A94" s="9"/>
      <c r="B94" s="33"/>
      <c r="C94" s="34"/>
      <c r="D94" s="34"/>
      <c r="E94" s="34"/>
      <c r="F94" s="34"/>
      <c r="G94" s="34"/>
      <c r="H94" s="34"/>
      <c r="I94" s="34"/>
      <c r="J94" s="34"/>
      <c r="K94" s="34"/>
      <c r="L94" s="10"/>
      <c r="M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</sheetData>
  <autoFilter ref="C80:K93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04.2-f - nábytek</vt:lpstr>
      <vt:lpstr>'Rekapitulace stavby'!Názvy_tisku</vt:lpstr>
      <vt:lpstr>'SO 04.2-f - nábytek'!Názvy_tisku</vt:lpstr>
      <vt:lpstr>'Rekapitulace stavby'!Oblast_tisku</vt:lpstr>
      <vt:lpstr>'SO 04.2-f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2021-08-27T10:26:05Z</dcterms:created>
  <dcterms:modified xsi:type="dcterms:W3CDTF">2022-03-08T16:02:13Z</dcterms:modified>
</cp:coreProperties>
</file>